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12645" yWindow="65416" windowWidth="14445" windowHeight="11370" activeTab="0"/>
  </bookViews>
  <sheets>
    <sheet name="OK" sheetId="1" r:id="rId1"/>
    <sheet name="Feuil1" sheetId="2" r:id="rId2"/>
  </sheets>
  <definedNames>
    <definedName name="_xlnm.Print_Area" localSheetId="0">'OK'!$A$1:$G$63</definedName>
  </definedNames>
  <calcPr fullCalcOnLoad="1"/>
</workbook>
</file>

<file path=xl/sharedStrings.xml><?xml version="1.0" encoding="utf-8"?>
<sst xmlns="http://schemas.openxmlformats.org/spreadsheetml/2006/main" count="73" uniqueCount="49">
  <si>
    <t>m</t>
  </si>
  <si>
    <t>Effort de traction</t>
  </si>
  <si>
    <t>t</t>
  </si>
  <si>
    <t>t.m</t>
  </si>
  <si>
    <t>Inertie =</t>
  </si>
  <si>
    <t>LT =</t>
  </si>
  <si>
    <t>F =</t>
  </si>
  <si>
    <t>V =</t>
  </si>
  <si>
    <t xml:space="preserve">Longueur de la zone tendue </t>
  </si>
  <si>
    <t>MPa</t>
  </si>
  <si>
    <r>
      <t>m</t>
    </r>
  </si>
  <si>
    <r>
      <t>σ’</t>
    </r>
    <r>
      <rPr>
        <sz val="10"/>
        <color indexed="14"/>
        <rFont val="Times New Roman"/>
        <family val="1"/>
      </rPr>
      <t>b0</t>
    </r>
    <r>
      <rPr>
        <sz val="14"/>
        <color indexed="14"/>
        <rFont val="Times New Roman"/>
        <family val="1"/>
      </rPr>
      <t xml:space="preserve"> =</t>
    </r>
  </si>
  <si>
    <r>
      <t>t/m</t>
    </r>
    <r>
      <rPr>
        <vertAlign val="superscript"/>
        <sz val="10"/>
        <color indexed="14"/>
        <rFont val="Arial"/>
        <family val="2"/>
      </rPr>
      <t>2</t>
    </r>
  </si>
  <si>
    <r>
      <t>e</t>
    </r>
    <r>
      <rPr>
        <vertAlign val="subscript"/>
        <sz val="10"/>
        <color indexed="14"/>
        <rFont val="Times New Roman"/>
        <family val="1"/>
      </rPr>
      <t>0</t>
    </r>
    <r>
      <rPr>
        <sz val="14"/>
        <color indexed="14"/>
        <rFont val="Times New Roman"/>
        <family val="1"/>
      </rPr>
      <t xml:space="preserve"> =</t>
    </r>
  </si>
  <si>
    <r>
      <t>e</t>
    </r>
    <r>
      <rPr>
        <vertAlign val="subscript"/>
        <sz val="16"/>
        <color indexed="14"/>
        <rFont val="Times New Roman"/>
        <family val="1"/>
      </rPr>
      <t>1</t>
    </r>
    <r>
      <rPr>
        <sz val="14"/>
        <color indexed="14"/>
        <rFont val="Times New Roman"/>
        <family val="1"/>
      </rPr>
      <t xml:space="preserve"> =</t>
    </r>
  </si>
  <si>
    <r>
      <t>m</t>
    </r>
    <r>
      <rPr>
        <vertAlign val="superscript"/>
        <sz val="10"/>
        <rFont val="Arial"/>
        <family val="2"/>
      </rPr>
      <t>4</t>
    </r>
  </si>
  <si>
    <r>
      <t>σ</t>
    </r>
    <r>
      <rPr>
        <sz val="5"/>
        <rFont val="Arial"/>
        <family val="2"/>
      </rPr>
      <t xml:space="preserve"> </t>
    </r>
    <r>
      <rPr>
        <vertAlign val="subscript"/>
        <sz val="10"/>
        <rFont val="Arial"/>
        <family val="2"/>
      </rPr>
      <t>1</t>
    </r>
    <r>
      <rPr>
        <sz val="16"/>
        <rFont val="Arial"/>
        <family val="2"/>
      </rPr>
      <t xml:space="preserve"> =</t>
    </r>
  </si>
  <si>
    <r>
      <t>N / S  - 6 M / ep x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</si>
  <si>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t/m</t>
    </r>
    <r>
      <rPr>
        <vertAlign val="superscript"/>
        <sz val="10"/>
        <rFont val="Arial"/>
        <family val="2"/>
      </rPr>
      <t>2</t>
    </r>
  </si>
  <si>
    <r>
      <t>σ</t>
    </r>
    <r>
      <rPr>
        <vertAlign val="subscript"/>
        <sz val="5"/>
        <rFont val="Arial"/>
        <family val="2"/>
      </rPr>
      <t xml:space="preserve"> </t>
    </r>
    <r>
      <rPr>
        <vertAlign val="subscript"/>
        <sz val="10"/>
        <rFont val="Arial"/>
        <family val="2"/>
      </rPr>
      <t>2</t>
    </r>
    <r>
      <rPr>
        <sz val="16"/>
        <rFont val="Arial"/>
        <family val="2"/>
      </rPr>
      <t xml:space="preserve"> =</t>
    </r>
  </si>
  <si>
    <r>
      <t>N / S + 6 M / ep x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</si>
  <si>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cm</t>
    </r>
    <r>
      <rPr>
        <vertAlign val="superscript"/>
        <sz val="10"/>
        <rFont val="Arial"/>
        <family val="2"/>
      </rPr>
      <t>2</t>
    </r>
  </si>
  <si>
    <r>
      <t>L</t>
    </r>
    <r>
      <rPr>
        <b/>
        <sz val="11"/>
        <rFont val="Arial"/>
        <family val="2"/>
      </rPr>
      <t xml:space="preserve"> </t>
    </r>
    <r>
      <rPr>
        <b/>
        <vertAlign val="subscript"/>
        <sz val="11"/>
        <rFont val="Arial"/>
        <family val="2"/>
      </rPr>
      <t>t</t>
    </r>
    <r>
      <rPr>
        <b/>
        <sz val="10"/>
        <rFont val="Arial"/>
        <family val="2"/>
      </rPr>
      <t xml:space="preserve"> =</t>
    </r>
  </si>
  <si>
    <r>
      <t xml:space="preserve">A </t>
    </r>
    <r>
      <rPr>
        <b/>
        <sz val="8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</si>
  <si>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 xml:space="preserve">Moment Fléchissant   </t>
    </r>
    <r>
      <rPr>
        <b/>
        <sz val="11"/>
        <rFont val="Arial"/>
        <family val="2"/>
      </rPr>
      <t>M</t>
    </r>
    <r>
      <rPr>
        <sz val="10"/>
        <rFont val="Arial"/>
        <family val="2"/>
      </rPr>
      <t xml:space="preserve"> =</t>
    </r>
  </si>
  <si>
    <r>
      <t xml:space="preserve">Effort Normal    </t>
    </r>
    <r>
      <rPr>
        <b/>
        <sz val="11"/>
        <rFont val="Arial"/>
        <family val="2"/>
      </rPr>
      <t xml:space="preserve">N </t>
    </r>
    <r>
      <rPr>
        <sz val="10"/>
        <rFont val="Arial"/>
        <family val="2"/>
      </rPr>
      <t>=</t>
    </r>
  </si>
  <si>
    <r>
      <t xml:space="preserve">Epaisseur </t>
    </r>
    <r>
      <rPr>
        <b/>
        <sz val="10"/>
        <rFont val="Arial"/>
        <family val="2"/>
      </rPr>
      <t xml:space="preserve"> ep </t>
    </r>
    <r>
      <rPr>
        <sz val="10"/>
        <rFont val="Arial"/>
        <family val="2"/>
      </rPr>
      <t>=</t>
    </r>
  </si>
  <si>
    <r>
      <t xml:space="preserve">Longueur </t>
    </r>
    <r>
      <rPr>
        <b/>
        <sz val="10"/>
        <rFont val="Arial"/>
        <family val="2"/>
      </rPr>
      <t xml:space="preserve">   L</t>
    </r>
    <r>
      <rPr>
        <sz val="10"/>
        <rFont val="Arial"/>
        <family val="2"/>
      </rPr>
      <t xml:space="preserve"> =</t>
    </r>
  </si>
  <si>
    <r>
      <t>σ</t>
    </r>
    <r>
      <rPr>
        <sz val="12"/>
        <rFont val="Times New Roman"/>
        <family val="1"/>
      </rPr>
      <t xml:space="preserve"> </t>
    </r>
    <r>
      <rPr>
        <vertAlign val="subscript"/>
        <sz val="10"/>
        <rFont val="Times New Roman"/>
        <family val="1"/>
      </rPr>
      <t>2</t>
    </r>
    <r>
      <rPr>
        <vertAlign val="subscript"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=</t>
    </r>
  </si>
  <si>
    <t>cm2</t>
  </si>
  <si>
    <t>I- Données :</t>
  </si>
  <si>
    <t>II- Résultats :</t>
  </si>
  <si>
    <t>1- Contraintes dans le béton :</t>
  </si>
  <si>
    <t>2- Section d'acier dans la zone tendue :</t>
  </si>
  <si>
    <t>3- Section d'acier minimale dans la zone tendue d'après le RPA99 / Version 2003 :</t>
  </si>
  <si>
    <t>4- Section d'acier choisi dans la zone tendue :</t>
  </si>
  <si>
    <t>5- Vérification de contrainte de compression :</t>
  </si>
  <si>
    <t>6- Vérification de contrainte de cisaillement :</t>
  </si>
  <si>
    <r>
      <t>ζ</t>
    </r>
    <r>
      <rPr>
        <b/>
        <sz val="10"/>
        <rFont val="Times New Roman"/>
        <family val="1"/>
      </rPr>
      <t>b</t>
    </r>
    <r>
      <rPr>
        <b/>
        <sz val="10"/>
        <rFont val="Arial"/>
        <family val="2"/>
      </rPr>
      <t xml:space="preserve"> =</t>
    </r>
  </si>
  <si>
    <r>
      <t>ζ</t>
    </r>
    <r>
      <rPr>
        <b/>
        <sz val="10"/>
        <rFont val="Times New Roman"/>
        <family val="1"/>
      </rPr>
      <t>ulb</t>
    </r>
    <r>
      <rPr>
        <b/>
        <sz val="10"/>
        <rFont val="Arial"/>
        <family val="2"/>
      </rPr>
      <t xml:space="preserve"> =</t>
    </r>
  </si>
  <si>
    <r>
      <t>Programme</t>
    </r>
    <r>
      <rPr>
        <b/>
        <sz val="12"/>
        <rFont val="Arial"/>
        <family val="2"/>
      </rPr>
      <t xml:space="preserve"> :  Trumeaux_3M</t>
    </r>
  </si>
  <si>
    <r>
      <t xml:space="preserve">f </t>
    </r>
    <r>
      <rPr>
        <b/>
        <vertAlign val="subscript"/>
        <sz val="12"/>
        <rFont val="Times New Roman"/>
        <family val="1"/>
      </rPr>
      <t>e</t>
    </r>
    <r>
      <rPr>
        <b/>
        <sz val="10"/>
        <rFont val="Arial"/>
        <family val="2"/>
      </rPr>
      <t xml:space="preserve">  =</t>
    </r>
  </si>
  <si>
    <r>
      <t>σ’</t>
    </r>
    <r>
      <rPr>
        <sz val="12"/>
        <rFont val="Times New Roman"/>
        <family val="1"/>
      </rPr>
      <t>fc</t>
    </r>
    <r>
      <rPr>
        <b/>
        <sz val="14"/>
        <rFont val="Times New Roman"/>
        <family val="1"/>
      </rPr>
      <t xml:space="preserve"> =</t>
    </r>
  </si>
  <si>
    <r>
      <t>f</t>
    </r>
    <r>
      <rPr>
        <b/>
        <sz val="10"/>
        <rFont val="Arial"/>
        <family val="2"/>
      </rPr>
      <t xml:space="preserve">c </t>
    </r>
    <r>
      <rPr>
        <b/>
        <vertAlign val="subscript"/>
        <sz val="10"/>
        <rFont val="Arial"/>
        <family val="2"/>
      </rPr>
      <t>28</t>
    </r>
    <r>
      <rPr>
        <sz val="14"/>
        <rFont val="Arial"/>
        <family val="2"/>
      </rPr>
      <t xml:space="preserve"> =</t>
    </r>
  </si>
  <si>
    <t>:</t>
  </si>
  <si>
    <t>σ 1=</t>
  </si>
  <si>
    <t>VOILE : 01</t>
  </si>
  <si>
    <t xml:space="preserve">PROJET : REALISATION DE  50/1000 LOGEMENTS LPL A BOUHATEM  
 WILAYA DE MILA  PROGRAMME COMPLEMENTAIRE 2014 
BLOC – B2- (R+4) 
</t>
  </si>
  <si>
    <t>A s = 9,04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</si>
</sst>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"/>
    <numFmt numFmtId="176" formatCode="0.0000"/>
    <numFmt numFmtId="177" formatCode="[$-40C]dddd\ d\ mmmm\ yyyy"/>
    <numFmt numFmtId="178" formatCode="General\ m"/>
    <numFmt numFmtId="179" formatCode="d\ mmmm\ yyyy"/>
    <numFmt numFmtId="180" formatCode="[$€-2]\ #,##0.00_);[Red]\([$€-2]\ #,##0.00\)"/>
  </numFmts>
  <fonts count="7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4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14"/>
      <color indexed="14"/>
      <name val="Times New Roman"/>
      <family val="1"/>
    </font>
    <font>
      <sz val="10"/>
      <color indexed="14"/>
      <name val="Times New Roman"/>
      <family val="1"/>
    </font>
    <font>
      <vertAlign val="superscript"/>
      <sz val="10"/>
      <color indexed="14"/>
      <name val="Arial"/>
      <family val="2"/>
    </font>
    <font>
      <sz val="16"/>
      <color indexed="14"/>
      <name val="Times New Roman"/>
      <family val="1"/>
    </font>
    <font>
      <vertAlign val="subscript"/>
      <sz val="10"/>
      <color indexed="14"/>
      <name val="Times New Roman"/>
      <family val="1"/>
    </font>
    <font>
      <vertAlign val="subscript"/>
      <sz val="16"/>
      <color indexed="14"/>
      <name val="Times New Roman"/>
      <family val="1"/>
    </font>
    <font>
      <vertAlign val="subscript"/>
      <sz val="10"/>
      <name val="Arial"/>
      <family val="2"/>
    </font>
    <font>
      <b/>
      <sz val="10"/>
      <color indexed="14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5"/>
      <name val="Arial"/>
      <family val="2"/>
    </font>
    <font>
      <vertAlign val="subscript"/>
      <sz val="5"/>
      <name val="Arial"/>
      <family val="2"/>
    </font>
    <font>
      <b/>
      <sz val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name val="Arial"/>
      <family val="2"/>
    </font>
    <font>
      <b/>
      <sz val="14"/>
      <name val="Times New Roman"/>
      <family val="1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color indexed="14"/>
      <name val="Arial"/>
      <family val="2"/>
    </font>
    <font>
      <sz val="12"/>
      <name val="Times New Roman"/>
      <family val="1"/>
    </font>
    <font>
      <vertAlign val="subscript"/>
      <sz val="14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91">
    <xf numFmtId="0" fontId="0" fillId="0" borderId="0" xfId="0" applyAlignment="1">
      <alignment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horizontal="left" vertical="center"/>
      <protection hidden="1"/>
    </xf>
    <xf numFmtId="2" fontId="0" fillId="0" borderId="0" xfId="0" applyNumberFormat="1" applyFont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vertical="center"/>
      <protection hidden="1"/>
    </xf>
    <xf numFmtId="2" fontId="8" fillId="0" borderId="0" xfId="0" applyNumberFormat="1" applyFont="1" applyAlignment="1" applyProtection="1">
      <alignment vertical="center"/>
      <protection hidden="1"/>
    </xf>
    <xf numFmtId="2" fontId="0" fillId="0" borderId="0" xfId="0" applyNumberFormat="1" applyFont="1" applyBorder="1" applyAlignment="1" applyProtection="1">
      <alignment horizontal="right" vertical="center"/>
      <protection hidden="1"/>
    </xf>
    <xf numFmtId="175" fontId="0" fillId="0" borderId="0" xfId="0" applyNumberFormat="1" applyFont="1" applyBorder="1" applyAlignment="1" applyProtection="1">
      <alignment horizontal="right" vertical="center"/>
      <protection hidden="1"/>
    </xf>
    <xf numFmtId="2" fontId="0" fillId="0" borderId="0" xfId="0" applyNumberFormat="1" applyFont="1" applyBorder="1" applyAlignment="1" applyProtection="1">
      <alignment horizontal="left" vertical="center" indent="1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0" fillId="0" borderId="0" xfId="0" applyNumberFormat="1" applyFont="1" applyAlignment="1" applyProtection="1">
      <alignment horizontal="right" vertical="center"/>
      <protection hidden="1"/>
    </xf>
    <xf numFmtId="2" fontId="0" fillId="0" borderId="0" xfId="0" applyNumberFormat="1" applyFont="1" applyAlignment="1" applyProtection="1">
      <alignment horizontal="left" vertical="center" indent="1"/>
      <protection hidden="1"/>
    </xf>
    <xf numFmtId="2" fontId="0" fillId="0" borderId="0" xfId="0" applyNumberFormat="1" applyFont="1" applyFill="1" applyBorder="1" applyAlignment="1" applyProtection="1">
      <alignment horizontal="right" vertical="center"/>
      <protection hidden="1"/>
    </xf>
    <xf numFmtId="175" fontId="18" fillId="0" borderId="0" xfId="0" applyNumberFormat="1" applyFont="1" applyFill="1" applyBorder="1" applyAlignment="1" applyProtection="1">
      <alignment horizontal="right" vertical="center"/>
      <protection hidden="1"/>
    </xf>
    <xf numFmtId="2" fontId="0" fillId="0" borderId="0" xfId="0" applyNumberFormat="1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/>
      <protection hidden="1"/>
    </xf>
    <xf numFmtId="2" fontId="15" fillId="0" borderId="0" xfId="0" applyNumberFormat="1" applyFont="1" applyAlignment="1" applyProtection="1">
      <alignment vertical="center"/>
      <protection hidden="1"/>
    </xf>
    <xf numFmtId="2" fontId="15" fillId="0" borderId="0" xfId="0" applyNumberFormat="1" applyFont="1" applyBorder="1" applyAlignment="1" applyProtection="1">
      <alignment vertical="center"/>
      <protection hidden="1"/>
    </xf>
    <xf numFmtId="2" fontId="0" fillId="0" borderId="0" xfId="0" applyNumberFormat="1" applyFont="1" applyFill="1" applyAlignment="1" applyProtection="1">
      <alignment vertical="center"/>
      <protection hidden="1"/>
    </xf>
    <xf numFmtId="2" fontId="26" fillId="0" borderId="0" xfId="0" applyNumberFormat="1" applyFont="1" applyBorder="1" applyAlignment="1" applyProtection="1">
      <alignment horizontal="right" vertical="center"/>
      <protection hidden="1"/>
    </xf>
    <xf numFmtId="175" fontId="0" fillId="0" borderId="0" xfId="0" applyNumberFormat="1" applyFont="1" applyAlignment="1" applyProtection="1">
      <alignment horizontal="right" vertical="center"/>
      <protection hidden="1"/>
    </xf>
    <xf numFmtId="2" fontId="26" fillId="0" borderId="0" xfId="0" applyNumberFormat="1" applyFont="1" applyBorder="1" applyAlignment="1" applyProtection="1">
      <alignment horizontal="left" vertical="center"/>
      <protection hidden="1"/>
    </xf>
    <xf numFmtId="2" fontId="15" fillId="0" borderId="0" xfId="0" applyNumberFormat="1" applyFont="1" applyBorder="1" applyAlignment="1" applyProtection="1">
      <alignment horizontal="center" vertical="center"/>
      <protection hidden="1"/>
    </xf>
    <xf numFmtId="2" fontId="26" fillId="0" borderId="0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left" vertical="center"/>
      <protection hidden="1"/>
    </xf>
    <xf numFmtId="2" fontId="9" fillId="0" borderId="0" xfId="0" applyNumberFormat="1" applyFont="1" applyBorder="1" applyAlignment="1" applyProtection="1">
      <alignment horizontal="right" vertical="center"/>
      <protection hidden="1"/>
    </xf>
    <xf numFmtId="2" fontId="18" fillId="0" borderId="0" xfId="0" applyNumberFormat="1" applyFont="1" applyBorder="1" applyAlignment="1" applyProtection="1">
      <alignment horizontal="right" vertical="center"/>
      <protection hidden="1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horizontal="left" vertical="center"/>
      <protection hidden="1"/>
    </xf>
    <xf numFmtId="2" fontId="7" fillId="0" borderId="0" xfId="0" applyNumberFormat="1" applyFont="1" applyAlignment="1" applyProtection="1">
      <alignment vertical="center"/>
      <protection hidden="1"/>
    </xf>
    <xf numFmtId="2" fontId="7" fillId="0" borderId="0" xfId="0" applyNumberFormat="1" applyFont="1" applyBorder="1" applyAlignment="1" applyProtection="1">
      <alignment vertical="center"/>
      <protection hidden="1"/>
    </xf>
    <xf numFmtId="2" fontId="7" fillId="0" borderId="0" xfId="0" applyNumberFormat="1" applyFont="1" applyBorder="1" applyAlignment="1" applyProtection="1">
      <alignment horizontal="left" vertical="center"/>
      <protection hidden="1"/>
    </xf>
    <xf numFmtId="2" fontId="26" fillId="0" borderId="0" xfId="0" applyNumberFormat="1" applyFont="1" applyAlignment="1" applyProtection="1">
      <alignment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left" vertical="center"/>
      <protection hidden="1"/>
    </xf>
    <xf numFmtId="174" fontId="0" fillId="0" borderId="0" xfId="0" applyNumberFormat="1" applyFont="1" applyBorder="1" applyAlignment="1" applyProtection="1">
      <alignment horizontal="left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174" fontId="0" fillId="0" borderId="0" xfId="0" applyNumberFormat="1" applyFont="1" applyBorder="1" applyAlignment="1" applyProtection="1">
      <alignment vertical="center"/>
      <protection hidden="1"/>
    </xf>
    <xf numFmtId="2" fontId="18" fillId="0" borderId="0" xfId="0" applyNumberFormat="1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left" vertical="center"/>
      <protection hidden="1"/>
    </xf>
    <xf numFmtId="2" fontId="5" fillId="0" borderId="0" xfId="0" applyNumberFormat="1" applyFont="1" applyFill="1" applyAlignment="1" applyProtection="1">
      <alignment vertical="center"/>
      <protection hidden="1"/>
    </xf>
    <xf numFmtId="2" fontId="35" fillId="0" borderId="0" xfId="0" applyNumberFormat="1" applyFont="1" applyFill="1" applyAlignment="1" applyProtection="1">
      <alignment vertical="center"/>
      <protection hidden="1"/>
    </xf>
    <xf numFmtId="2" fontId="14" fillId="0" borderId="0" xfId="0" applyNumberFormat="1" applyFont="1" applyFill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vertical="center"/>
      <protection hidden="1"/>
    </xf>
    <xf numFmtId="2" fontId="15" fillId="0" borderId="0" xfId="0" applyNumberFormat="1" applyFont="1" applyAlignment="1" applyProtection="1">
      <alignment horizontal="right" vertical="center"/>
      <protection hidden="1"/>
    </xf>
    <xf numFmtId="2" fontId="7" fillId="0" borderId="0" xfId="0" applyNumberFormat="1" applyFont="1" applyAlignment="1" applyProtection="1">
      <alignment horizontal="right" vertical="center"/>
      <protection hidden="1"/>
    </xf>
    <xf numFmtId="2" fontId="26" fillId="0" borderId="0" xfId="0" applyNumberFormat="1" applyFont="1" applyAlignment="1" applyProtection="1">
      <alignment horizontal="right" vertical="center"/>
      <protection hidden="1"/>
    </xf>
    <xf numFmtId="2" fontId="17" fillId="0" borderId="0" xfId="0" applyNumberFormat="1" applyFont="1" applyAlignment="1" applyProtection="1">
      <alignment horizontal="left" vertical="center"/>
      <protection hidden="1"/>
    </xf>
    <xf numFmtId="2" fontId="7" fillId="0" borderId="0" xfId="0" applyNumberFormat="1" applyFont="1" applyBorder="1" applyAlignment="1" applyProtection="1">
      <alignment horizontal="right" vertical="center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left" vertical="center"/>
      <protection hidden="1"/>
    </xf>
    <xf numFmtId="2" fontId="18" fillId="0" borderId="0" xfId="0" applyNumberFormat="1" applyFont="1" applyBorder="1" applyAlignment="1" applyProtection="1">
      <alignment vertical="center"/>
      <protection locked="0"/>
    </xf>
    <xf numFmtId="2" fontId="37" fillId="0" borderId="0" xfId="0" applyNumberFormat="1" applyFont="1" applyBorder="1" applyAlignment="1" applyProtection="1">
      <alignment horizontal="left" vertical="center"/>
      <protection hidden="1"/>
    </xf>
    <xf numFmtId="2" fontId="0" fillId="0" borderId="10" xfId="0" applyNumberFormat="1" applyFont="1" applyFill="1" applyBorder="1" applyAlignment="1" applyProtection="1">
      <alignment horizontal="right" vertical="center"/>
      <protection hidden="1"/>
    </xf>
    <xf numFmtId="175" fontId="18" fillId="0" borderId="11" xfId="0" applyNumberFormat="1" applyFon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left" vertical="center" indent="1"/>
      <protection hidden="1"/>
    </xf>
    <xf numFmtId="2" fontId="0" fillId="0" borderId="12" xfId="0" applyNumberFormat="1" applyFont="1" applyBorder="1" applyAlignment="1" applyProtection="1">
      <alignment vertical="center"/>
      <protection hidden="1"/>
    </xf>
    <xf numFmtId="2" fontId="0" fillId="0" borderId="12" xfId="0" applyNumberFormat="1" applyFont="1" applyBorder="1" applyAlignment="1" applyProtection="1">
      <alignment horizontal="left" vertical="center"/>
      <protection hidden="1"/>
    </xf>
    <xf numFmtId="2" fontId="28" fillId="0" borderId="10" xfId="0" applyNumberFormat="1" applyFont="1" applyBorder="1" applyAlignment="1" applyProtection="1">
      <alignment horizontal="right" vertical="center"/>
      <protection hidden="1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vertical="center"/>
      <protection hidden="1"/>
    </xf>
    <xf numFmtId="2" fontId="0" fillId="0" borderId="12" xfId="0" applyNumberFormat="1" applyFont="1" applyBorder="1" applyAlignment="1" applyProtection="1">
      <alignment horizontal="left" vertical="center" indent="1"/>
      <protection hidden="1"/>
    </xf>
    <xf numFmtId="1" fontId="18" fillId="0" borderId="11" xfId="0" applyNumberFormat="1" applyFont="1" applyFill="1" applyBorder="1" applyAlignment="1" applyProtection="1">
      <alignment horizontal="right" vertical="center"/>
      <protection locked="0"/>
    </xf>
    <xf numFmtId="2" fontId="0" fillId="0" borderId="12" xfId="0" applyNumberFormat="1" applyFont="1" applyFill="1" applyBorder="1" applyAlignment="1" applyProtection="1">
      <alignment horizontal="left" vertical="center" indent="1"/>
      <protection hidden="1"/>
    </xf>
    <xf numFmtId="2" fontId="9" fillId="0" borderId="11" xfId="0" applyNumberFormat="1" applyFont="1" applyBorder="1" applyAlignment="1" applyProtection="1">
      <alignment horizontal="right" vertical="center"/>
      <protection hidden="1"/>
    </xf>
    <xf numFmtId="2" fontId="18" fillId="0" borderId="10" xfId="0" applyNumberFormat="1" applyFont="1" applyBorder="1" applyAlignment="1" applyProtection="1">
      <alignment horizontal="center" vertical="center"/>
      <protection locked="0"/>
    </xf>
    <xf numFmtId="2" fontId="18" fillId="0" borderId="11" xfId="0" applyNumberFormat="1" applyFont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 horizontal="right" vertical="center"/>
      <protection hidden="1"/>
    </xf>
    <xf numFmtId="2" fontId="15" fillId="0" borderId="10" xfId="0" applyNumberFormat="1" applyFont="1" applyBorder="1" applyAlignment="1" applyProtection="1">
      <alignment horizontal="right" vertical="center"/>
      <protection hidden="1"/>
    </xf>
    <xf numFmtId="2" fontId="15" fillId="0" borderId="11" xfId="0" applyNumberFormat="1" applyFont="1" applyBorder="1" applyAlignment="1" applyProtection="1">
      <alignment horizontal="left" vertical="center"/>
      <protection hidden="1"/>
    </xf>
    <xf numFmtId="2" fontId="26" fillId="0" borderId="10" xfId="0" applyNumberFormat="1" applyFont="1" applyBorder="1" applyAlignment="1" applyProtection="1">
      <alignment horizontal="right" vertical="center"/>
      <protection hidden="1"/>
    </xf>
    <xf numFmtId="2" fontId="15" fillId="0" borderId="11" xfId="0" applyNumberFormat="1" applyFont="1" applyBorder="1" applyAlignment="1" applyProtection="1">
      <alignment horizontal="left" vertical="center" indent="1"/>
      <protection hidden="1"/>
    </xf>
    <xf numFmtId="2" fontId="15" fillId="0" borderId="10" xfId="0" applyNumberFormat="1" applyFont="1" applyBorder="1" applyAlignment="1" applyProtection="1">
      <alignment horizontal="left" vertical="center"/>
      <protection hidden="1"/>
    </xf>
    <xf numFmtId="0" fontId="16" fillId="0" borderId="1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2" fontId="9" fillId="0" borderId="10" xfId="0" applyNumberFormat="1" applyFont="1" applyFill="1" applyBorder="1" applyAlignment="1" applyProtection="1">
      <alignment horizontal="right" vertical="center"/>
      <protection hidden="1"/>
    </xf>
    <xf numFmtId="2" fontId="18" fillId="0" borderId="11" xfId="0" applyNumberFormat="1" applyFont="1" applyFill="1" applyBorder="1" applyAlignment="1" applyProtection="1">
      <alignment horizontal="right" vertical="center"/>
      <protection locked="0"/>
    </xf>
    <xf numFmtId="2" fontId="13" fillId="0" borderId="0" xfId="0" applyNumberFormat="1" applyFont="1" applyAlignment="1" applyProtection="1">
      <alignment horizontal="left" vertical="center"/>
      <protection hidden="1"/>
    </xf>
    <xf numFmtId="179" fontId="4" fillId="0" borderId="0" xfId="0" applyNumberFormat="1" applyFont="1" applyBorder="1" applyAlignment="1" applyProtection="1">
      <alignment horizontal="right"/>
      <protection hidden="1"/>
    </xf>
    <xf numFmtId="2" fontId="9" fillId="0" borderId="10" xfId="0" applyNumberFormat="1" applyFont="1" applyBorder="1" applyAlignment="1" applyProtection="1">
      <alignment horizontal="right" vertical="center"/>
      <protection hidden="1"/>
    </xf>
    <xf numFmtId="2" fontId="0" fillId="0" borderId="10" xfId="0" applyNumberFormat="1" applyFont="1" applyBorder="1" applyAlignment="1" applyProtection="1">
      <alignment horizontal="left" vertical="center" indent="1"/>
      <protection hidden="1"/>
    </xf>
    <xf numFmtId="175" fontId="18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174" fontId="0" fillId="0" borderId="0" xfId="0" applyNumberFormat="1" applyFont="1" applyBorder="1" applyAlignment="1" applyProtection="1">
      <alignment horizontal="left" vertical="center"/>
      <protection hidden="1"/>
    </xf>
    <xf numFmtId="2" fontId="7" fillId="0" borderId="13" xfId="0" applyNumberFormat="1" applyFont="1" applyBorder="1" applyAlignment="1" applyProtection="1">
      <alignment horizontal="left" vertical="center" indent="1"/>
      <protection hidden="1"/>
    </xf>
    <xf numFmtId="2" fontId="7" fillId="0" borderId="0" xfId="0" applyNumberFormat="1" applyFont="1" applyBorder="1" applyAlignment="1" applyProtection="1">
      <alignment horizontal="left" vertical="center" indent="1"/>
      <protection hidden="1"/>
    </xf>
    <xf numFmtId="0" fontId="36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2"/>
  <sheetViews>
    <sheetView showGridLines="0" showZeros="0" tabSelected="1" showOutlineSymbols="0" view="pageBreakPreview" zoomScaleSheetLayoutView="100" zoomScalePageLayoutView="0" workbookViewId="0" topLeftCell="A1">
      <selection activeCell="B3" sqref="B3:F4"/>
    </sheetView>
  </sheetViews>
  <sheetFormatPr defaultColWidth="11.421875" defaultRowHeight="12.75"/>
  <cols>
    <col min="1" max="1" width="5.7109375" style="3" customWidth="1"/>
    <col min="2" max="2" width="28.7109375" style="3" customWidth="1"/>
    <col min="3" max="3" width="19.57421875" style="3" customWidth="1"/>
    <col min="4" max="4" width="13.7109375" style="3" customWidth="1"/>
    <col min="5" max="5" width="16.28125" style="3" customWidth="1"/>
    <col min="6" max="6" width="11.8515625" style="3" customWidth="1"/>
    <col min="7" max="7" width="12.421875" style="3" customWidth="1"/>
    <col min="8" max="8" width="11.7109375" style="3" customWidth="1"/>
    <col min="9" max="9" width="8.140625" style="3" customWidth="1"/>
    <col min="10" max="10" width="6.28125" style="3" hidden="1" customWidth="1"/>
    <col min="11" max="11" width="9.421875" style="3" hidden="1" customWidth="1"/>
    <col min="12" max="16384" width="11.421875" style="3" customWidth="1"/>
  </cols>
  <sheetData>
    <row r="1" spans="2:5" s="17" customFormat="1" ht="22.5" customHeight="1">
      <c r="B1" s="1" t="s">
        <v>40</v>
      </c>
      <c r="C1" s="2"/>
      <c r="E1" s="82"/>
    </row>
    <row r="2" spans="2:5" s="17" customFormat="1" ht="7.5" customHeight="1">
      <c r="B2" s="1"/>
      <c r="C2" s="2"/>
      <c r="E2" s="82"/>
    </row>
    <row r="3" spans="2:6" s="17" customFormat="1" ht="18" customHeight="1">
      <c r="B3" s="90" t="s">
        <v>47</v>
      </c>
      <c r="C3" s="90"/>
      <c r="D3" s="90"/>
      <c r="E3" s="90"/>
      <c r="F3" s="90"/>
    </row>
    <row r="4" spans="2:6" s="17" customFormat="1" ht="38.25" customHeight="1">
      <c r="B4" s="90"/>
      <c r="C4" s="90"/>
      <c r="D4" s="90"/>
      <c r="E4" s="90"/>
      <c r="F4" s="90"/>
    </row>
    <row r="5" spans="2:6" s="17" customFormat="1" ht="21" customHeight="1">
      <c r="B5" s="1" t="s">
        <v>46</v>
      </c>
      <c r="C5" s="86"/>
      <c r="D5" s="86"/>
      <c r="E5" s="86"/>
      <c r="F5" s="86"/>
    </row>
    <row r="6" spans="2:10" ht="29.25" customHeight="1">
      <c r="B6" s="81" t="s">
        <v>30</v>
      </c>
      <c r="C6" s="5"/>
      <c r="D6" s="5"/>
      <c r="E6" s="5"/>
      <c r="F6" s="6"/>
      <c r="J6" s="18"/>
    </row>
    <row r="7" spans="2:5" ht="15" customHeight="1">
      <c r="B7" s="4"/>
      <c r="C7" s="5"/>
      <c r="D7" s="5"/>
      <c r="E7" s="5"/>
    </row>
    <row r="8" spans="2:5" ht="18" customHeight="1">
      <c r="B8" s="57" t="s">
        <v>27</v>
      </c>
      <c r="C8" s="85">
        <v>1.8</v>
      </c>
      <c r="D8" s="59" t="s">
        <v>0</v>
      </c>
      <c r="E8" s="60"/>
    </row>
    <row r="9" spans="2:5" ht="18" customHeight="1">
      <c r="B9" s="57" t="s">
        <v>26</v>
      </c>
      <c r="C9" s="58">
        <v>0.2</v>
      </c>
      <c r="D9" s="59" t="s">
        <v>0</v>
      </c>
      <c r="E9" s="61"/>
    </row>
    <row r="10" spans="2:5" s="7" customFormat="1" ht="15" customHeight="1" hidden="1">
      <c r="B10" s="8" t="s">
        <v>4</v>
      </c>
      <c r="C10" s="9">
        <f>(C9*POWER(C8,3))/12</f>
        <v>0.09720000000000001</v>
      </c>
      <c r="D10" s="10" t="s">
        <v>15</v>
      </c>
      <c r="E10" s="11"/>
    </row>
    <row r="11" spans="2:10" ht="15" customHeight="1">
      <c r="B11" s="5"/>
      <c r="C11" s="12"/>
      <c r="D11" s="13"/>
      <c r="E11" s="5"/>
      <c r="J11" s="19"/>
    </row>
    <row r="12" spans="2:11" ht="18" customHeight="1">
      <c r="B12" s="57" t="s">
        <v>24</v>
      </c>
      <c r="C12" s="58">
        <v>54.32</v>
      </c>
      <c r="D12" s="59" t="s">
        <v>3</v>
      </c>
      <c r="E12" s="60"/>
      <c r="G12" s="20"/>
      <c r="J12" s="21" t="b">
        <f>C12&lt;0</f>
        <v>0</v>
      </c>
      <c r="K12" s="19">
        <f>ABS(C12)</f>
        <v>54.32</v>
      </c>
    </row>
    <row r="13" spans="2:11" ht="18" customHeight="1">
      <c r="B13" s="57" t="s">
        <v>25</v>
      </c>
      <c r="C13" s="58">
        <v>118.75</v>
      </c>
      <c r="D13" s="59" t="s">
        <v>2</v>
      </c>
      <c r="E13" s="60"/>
      <c r="F13" s="11"/>
      <c r="J13" s="18"/>
      <c r="K13" s="19">
        <f>ABS(C13)</f>
        <v>118.75</v>
      </c>
    </row>
    <row r="14" spans="2:11" ht="19.5" customHeight="1">
      <c r="B14" s="14"/>
      <c r="C14" s="15"/>
      <c r="D14" s="16"/>
      <c r="E14" s="33">
        <f>IF(J12,"Attention :  les valeurs des moments doivent être &gt; 0 ",0)</f>
        <v>0</v>
      </c>
      <c r="F14" s="11"/>
      <c r="J14" s="18"/>
      <c r="K14" s="19"/>
    </row>
    <row r="15" spans="2:11" ht="20.25" customHeight="1">
      <c r="B15" s="81" t="s">
        <v>31</v>
      </c>
      <c r="C15" s="15"/>
      <c r="D15" s="16"/>
      <c r="E15" s="33"/>
      <c r="F15" s="11"/>
      <c r="J15" s="18"/>
      <c r="K15" s="19"/>
    </row>
    <row r="16" spans="2:10" ht="21.75" customHeight="1">
      <c r="B16" s="4" t="s">
        <v>32</v>
      </c>
      <c r="C16" s="5"/>
      <c r="D16" s="5"/>
      <c r="E16" s="5"/>
      <c r="F16" s="6"/>
      <c r="J16" s="18"/>
    </row>
    <row r="17" spans="2:11" ht="15.75" customHeight="1">
      <c r="B17" s="12"/>
      <c r="C17" s="22"/>
      <c r="D17" s="5"/>
      <c r="E17" s="5"/>
      <c r="J17" s="18"/>
      <c r="K17" s="19"/>
    </row>
    <row r="18" spans="2:11" s="7" customFormat="1" ht="19.5" customHeight="1">
      <c r="B18" s="62" t="s">
        <v>16</v>
      </c>
      <c r="C18" s="63" t="s">
        <v>17</v>
      </c>
      <c r="D18" s="64">
        <f>(C13/(C8*C9))-((6*C12)/(C9*C8*C8))</f>
        <v>-173.1018518518518</v>
      </c>
      <c r="E18" s="65" t="s">
        <v>18</v>
      </c>
      <c r="F18" s="88" t="str">
        <f>IF(D18&lt;0,"Zone tendue","Pas de zone tendue")</f>
        <v>Zone tendue</v>
      </c>
      <c r="G18" s="89"/>
      <c r="H18" s="31"/>
      <c r="J18" s="21" t="b">
        <f>D18&lt;0</f>
        <v>1</v>
      </c>
      <c r="K18" s="19">
        <f>ABS(D18)</f>
        <v>173.1018518518518</v>
      </c>
    </row>
    <row r="19" spans="2:11" s="7" customFormat="1" ht="19.5" customHeight="1">
      <c r="B19" s="62" t="s">
        <v>19</v>
      </c>
      <c r="C19" s="63" t="s">
        <v>20</v>
      </c>
      <c r="D19" s="64">
        <f>(C13/(C8*C9))+((6*C12)/(C9*C8*C8))</f>
        <v>832.8240740740739</v>
      </c>
      <c r="E19" s="65" t="s">
        <v>18</v>
      </c>
      <c r="F19" s="88"/>
      <c r="G19" s="89"/>
      <c r="H19" s="31"/>
      <c r="J19" s="21" t="b">
        <f>D19&lt;0</f>
        <v>0</v>
      </c>
      <c r="K19" s="19">
        <f>ABS(D19)</f>
        <v>832.8240740740739</v>
      </c>
    </row>
    <row r="20" spans="2:10" ht="15" customHeight="1">
      <c r="B20" s="5"/>
      <c r="C20" s="5"/>
      <c r="D20" s="5"/>
      <c r="E20" s="5"/>
      <c r="J20" s="18"/>
    </row>
    <row r="21" spans="2:10" ht="15" customHeight="1">
      <c r="B21" s="5"/>
      <c r="C21" s="5"/>
      <c r="D21" s="5"/>
      <c r="E21" s="5"/>
      <c r="J21" s="18"/>
    </row>
    <row r="22" spans="2:10" ht="18" customHeight="1">
      <c r="B22" s="4" t="s">
        <v>33</v>
      </c>
      <c r="C22" s="5"/>
      <c r="D22" s="5"/>
      <c r="E22" s="5"/>
      <c r="F22" s="6"/>
      <c r="J22" s="18"/>
    </row>
    <row r="23" spans="2:10" ht="15" customHeight="1">
      <c r="B23" s="4"/>
      <c r="C23" s="5"/>
      <c r="D23" s="5"/>
      <c r="E23" s="5"/>
      <c r="F23" s="6"/>
      <c r="J23" s="18"/>
    </row>
    <row r="24" spans="3:10" ht="18" customHeight="1">
      <c r="C24" s="79" t="s">
        <v>41</v>
      </c>
      <c r="D24" s="66">
        <v>400</v>
      </c>
      <c r="E24" s="67" t="s">
        <v>9</v>
      </c>
      <c r="F24" s="6"/>
      <c r="G24" s="6"/>
      <c r="J24" s="18"/>
    </row>
    <row r="25" spans="2:10" ht="15" customHeight="1" hidden="1">
      <c r="B25" s="23" t="s">
        <v>8</v>
      </c>
      <c r="C25" s="23"/>
      <c r="D25" s="23"/>
      <c r="E25" s="21" t="s">
        <v>5</v>
      </c>
      <c r="F25" s="21">
        <f>(C8*K18)/(K18+K19)</f>
        <v>0.3097477908689249</v>
      </c>
      <c r="G25" s="24" t="s">
        <v>0</v>
      </c>
      <c r="H25" s="6"/>
      <c r="J25" s="21" t="b">
        <f>AND(J18:J19)</f>
        <v>0</v>
      </c>
    </row>
    <row r="26" spans="2:10" ht="15" customHeight="1" hidden="1">
      <c r="B26" s="23"/>
      <c r="C26" s="23"/>
      <c r="D26" s="23"/>
      <c r="E26" s="21" t="s">
        <v>5</v>
      </c>
      <c r="F26" s="21">
        <f>IF(J25,C8,F25)</f>
        <v>0.3097477908689249</v>
      </c>
      <c r="G26" s="24" t="s">
        <v>0</v>
      </c>
      <c r="J26" s="21" t="b">
        <f>D18&lt;0</f>
        <v>1</v>
      </c>
    </row>
    <row r="27" spans="2:10" ht="15" customHeight="1" hidden="1">
      <c r="B27" s="23" t="s">
        <v>1</v>
      </c>
      <c r="C27" s="23"/>
      <c r="D27" s="23"/>
      <c r="E27" s="21" t="s">
        <v>6</v>
      </c>
      <c r="F27" s="21">
        <f>0.5*(K18+K19)*C9*D30</f>
        <v>31.158333333333328</v>
      </c>
      <c r="G27" s="25" t="s">
        <v>2</v>
      </c>
      <c r="J27" s="21" t="b">
        <f>D19&lt;0</f>
        <v>0</v>
      </c>
    </row>
    <row r="28" spans="2:10" ht="15" customHeight="1" hidden="1">
      <c r="B28" s="23"/>
      <c r="C28" s="23"/>
      <c r="D28" s="23"/>
      <c r="E28" s="21" t="s">
        <v>6</v>
      </c>
      <c r="F28" s="21">
        <f>0.5*(K18)*C9*D30</f>
        <v>5.361791620643101</v>
      </c>
      <c r="G28" s="25" t="s">
        <v>2</v>
      </c>
      <c r="J28" s="21"/>
    </row>
    <row r="29" spans="2:10" ht="15" customHeight="1">
      <c r="B29" s="26"/>
      <c r="C29" s="26"/>
      <c r="D29" s="26"/>
      <c r="E29" s="27"/>
      <c r="F29" s="28"/>
      <c r="G29" s="29"/>
      <c r="J29" s="18"/>
    </row>
    <row r="30" spans="2:10" s="7" customFormat="1" ht="18" customHeight="1">
      <c r="B30" s="84" t="s">
        <v>8</v>
      </c>
      <c r="C30" s="68" t="s">
        <v>22</v>
      </c>
      <c r="D30" s="68">
        <f>IF(J18,F26,0)</f>
        <v>0.3097477908689249</v>
      </c>
      <c r="E30" s="65" t="s">
        <v>0</v>
      </c>
      <c r="J30" s="21" t="b">
        <f>D30=0</f>
        <v>0</v>
      </c>
    </row>
    <row r="31" spans="2:10" s="7" customFormat="1" ht="18" customHeight="1">
      <c r="B31" s="84" t="s">
        <v>1</v>
      </c>
      <c r="C31" s="68" t="s">
        <v>6</v>
      </c>
      <c r="D31" s="64">
        <f>IF(J27,F27,F28)</f>
        <v>5.361791620643101</v>
      </c>
      <c r="E31" s="65" t="s">
        <v>2</v>
      </c>
      <c r="J31" s="21"/>
    </row>
    <row r="32" spans="2:10" ht="15" customHeight="1">
      <c r="B32" s="30"/>
      <c r="C32" s="5"/>
      <c r="D32" s="5"/>
      <c r="E32" s="5"/>
      <c r="J32" s="18"/>
    </row>
    <row r="33" spans="2:10" s="31" customFormat="1" ht="18" customHeight="1">
      <c r="B33" s="30"/>
      <c r="C33" s="83" t="s">
        <v>23</v>
      </c>
      <c r="D33" s="68">
        <f>(D31*1000)/(D24*10)</f>
        <v>1.3404479051607752</v>
      </c>
      <c r="E33" s="65" t="s">
        <v>21</v>
      </c>
      <c r="H33" s="32"/>
      <c r="I33" s="33"/>
      <c r="J33" s="34"/>
    </row>
    <row r="34" spans="2:10" ht="12.75" customHeight="1">
      <c r="B34" s="5"/>
      <c r="C34" s="5"/>
      <c r="D34" s="5"/>
      <c r="E34" s="5"/>
      <c r="F34" s="31"/>
      <c r="G34" s="35"/>
      <c r="J34" s="18"/>
    </row>
    <row r="35" spans="2:10" ht="12.75" customHeight="1">
      <c r="B35" s="5"/>
      <c r="C35" s="5"/>
      <c r="D35" s="5"/>
      <c r="E35" s="5"/>
      <c r="F35" s="31"/>
      <c r="G35" s="35"/>
      <c r="J35" s="18"/>
    </row>
    <row r="36" spans="2:10" ht="15" customHeight="1">
      <c r="B36" s="4" t="s">
        <v>34</v>
      </c>
      <c r="C36" s="36"/>
      <c r="D36" s="36"/>
      <c r="E36" s="36"/>
      <c r="F36" s="6"/>
      <c r="G36" s="6"/>
      <c r="J36" s="18"/>
    </row>
    <row r="37" spans="2:10" ht="15" customHeight="1">
      <c r="B37" s="4"/>
      <c r="C37" s="36"/>
      <c r="D37" s="36"/>
      <c r="E37" s="36"/>
      <c r="F37" s="6"/>
      <c r="G37" s="6"/>
      <c r="J37" s="18"/>
    </row>
    <row r="38" spans="2:13" ht="18" customHeight="1">
      <c r="B38" s="5"/>
      <c r="C38" s="83" t="s">
        <v>23</v>
      </c>
      <c r="D38" s="68">
        <f>0.002*D30*100*C9*100</f>
        <v>1.2389911634756996</v>
      </c>
      <c r="E38" s="65" t="s">
        <v>21</v>
      </c>
      <c r="F38" s="6"/>
      <c r="G38" s="6"/>
      <c r="H38" s="87"/>
      <c r="I38" s="87"/>
      <c r="J38" s="28"/>
      <c r="K38" s="5"/>
      <c r="L38" s="28"/>
      <c r="M38" s="5"/>
    </row>
    <row r="39" spans="2:13" ht="12.75" customHeight="1">
      <c r="B39" s="5"/>
      <c r="C39" s="38"/>
      <c r="D39" s="27"/>
      <c r="E39" s="10"/>
      <c r="F39" s="6"/>
      <c r="G39" s="6"/>
      <c r="H39" s="37"/>
      <c r="I39" s="37"/>
      <c r="J39" s="28"/>
      <c r="K39" s="5"/>
      <c r="L39" s="28"/>
      <c r="M39" s="5"/>
    </row>
    <row r="40" spans="2:10" ht="18" customHeight="1">
      <c r="B40" s="4" t="s">
        <v>35</v>
      </c>
      <c r="C40" s="5"/>
      <c r="D40" s="5"/>
      <c r="F40" s="6"/>
      <c r="J40" s="18"/>
    </row>
    <row r="41" spans="2:10" ht="15" customHeight="1">
      <c r="B41" s="5"/>
      <c r="C41" s="36"/>
      <c r="D41" s="36"/>
      <c r="E41" s="36"/>
      <c r="F41" s="6"/>
      <c r="G41" s="6"/>
      <c r="J41" s="18"/>
    </row>
    <row r="42" spans="2:10" ht="18" customHeight="1">
      <c r="B42" s="55"/>
      <c r="C42" s="69" t="s">
        <v>44</v>
      </c>
      <c r="D42" s="70" t="s">
        <v>48</v>
      </c>
      <c r="E42" s="65" t="s">
        <v>29</v>
      </c>
      <c r="F42" s="6"/>
      <c r="G42" s="6"/>
      <c r="J42" s="18"/>
    </row>
    <row r="43" spans="2:4" ht="12.75" customHeight="1">
      <c r="B43" s="39"/>
      <c r="C43" s="39"/>
      <c r="D43" s="40"/>
    </row>
    <row r="44" spans="2:5" ht="18" customHeight="1">
      <c r="B44" s="4" t="s">
        <v>36</v>
      </c>
      <c r="C44" s="5"/>
      <c r="D44" s="5"/>
      <c r="E44" s="5"/>
    </row>
    <row r="45" spans="2:5" ht="15" customHeight="1">
      <c r="B45" s="4"/>
      <c r="C45" s="5"/>
      <c r="D45" s="5"/>
      <c r="E45" s="5"/>
    </row>
    <row r="46" spans="3:5" ht="18" customHeight="1">
      <c r="C46" s="71" t="s">
        <v>43</v>
      </c>
      <c r="D46" s="66">
        <v>20</v>
      </c>
      <c r="E46" s="67" t="s">
        <v>9</v>
      </c>
    </row>
    <row r="47" spans="2:5" ht="15" customHeight="1" hidden="1">
      <c r="B47" s="41" t="s">
        <v>11</v>
      </c>
      <c r="C47" s="72">
        <f>0.85*D46*100/1.15</f>
        <v>1478.2608695652175</v>
      </c>
      <c r="D47" s="73" t="s">
        <v>12</v>
      </c>
      <c r="E47" s="61"/>
    </row>
    <row r="48" spans="2:5" ht="15" customHeight="1" hidden="1">
      <c r="B48" s="42" t="s">
        <v>13</v>
      </c>
      <c r="C48" s="72">
        <f>K12/K13</f>
        <v>0.4574315789473684</v>
      </c>
      <c r="D48" s="73" t="s">
        <v>10</v>
      </c>
      <c r="E48" s="61"/>
    </row>
    <row r="49" spans="2:5" ht="15" customHeight="1" hidden="1">
      <c r="B49" s="42" t="s">
        <v>14</v>
      </c>
      <c r="C49" s="72">
        <f>C8/6</f>
        <v>0.3</v>
      </c>
      <c r="D49" s="73" t="s">
        <v>10</v>
      </c>
      <c r="E49" s="61"/>
    </row>
    <row r="50" spans="2:9" ht="15" customHeight="1" hidden="1">
      <c r="B50" s="41"/>
      <c r="C50" s="74">
        <f>C47+(C47*C48)/(3*C49)</f>
        <v>2229.5977625222476</v>
      </c>
      <c r="D50" s="75" t="s">
        <v>12</v>
      </c>
      <c r="E50" s="61"/>
      <c r="F50" s="6"/>
      <c r="G50" s="6"/>
      <c r="H50" s="6"/>
      <c r="I50" s="6"/>
    </row>
    <row r="51" spans="2:10" ht="4.5" customHeight="1" hidden="1">
      <c r="B51" s="41"/>
      <c r="C51" s="76"/>
      <c r="D51" s="75"/>
      <c r="E51" s="60"/>
      <c r="F51" s="6"/>
      <c r="G51" s="6"/>
      <c r="H51" s="6"/>
      <c r="J51" s="21" t="b">
        <f>D19&lt;D55</f>
        <v>1</v>
      </c>
    </row>
    <row r="52" spans="2:10" ht="15" customHeight="1" hidden="1">
      <c r="B52" s="56"/>
      <c r="C52" s="74">
        <f>2*C47</f>
        <v>2956.521739130435</v>
      </c>
      <c r="D52" s="75" t="s">
        <v>12</v>
      </c>
      <c r="E52" s="61"/>
      <c r="F52" s="6"/>
      <c r="G52" s="6"/>
      <c r="H52" s="6"/>
      <c r="I52" s="6"/>
      <c r="J52" s="18"/>
    </row>
    <row r="53" spans="2:10" ht="18" customHeight="1">
      <c r="B53" s="56"/>
      <c r="C53" s="77" t="s">
        <v>28</v>
      </c>
      <c r="D53" s="68">
        <f>D19</f>
        <v>832.8240740740739</v>
      </c>
      <c r="E53" s="65" t="s">
        <v>18</v>
      </c>
      <c r="F53" s="6"/>
      <c r="G53" s="6"/>
      <c r="H53" s="6"/>
      <c r="I53" s="6"/>
      <c r="J53" s="18"/>
    </row>
    <row r="54" spans="2:10" ht="15" customHeight="1">
      <c r="B54" s="56"/>
      <c r="C54" s="78"/>
      <c r="D54" s="27"/>
      <c r="E54" s="10"/>
      <c r="F54" s="6"/>
      <c r="G54" s="6"/>
      <c r="H54" s="6"/>
      <c r="I54" s="6"/>
      <c r="J54" s="18"/>
    </row>
    <row r="55" spans="2:10" ht="18" customHeight="1">
      <c r="B55" s="4"/>
      <c r="C55" s="77" t="s">
        <v>42</v>
      </c>
      <c r="D55" s="68">
        <f>MIN(C52,C50)</f>
        <v>2229.5977625222476</v>
      </c>
      <c r="E55" s="65" t="s">
        <v>18</v>
      </c>
      <c r="F55" s="52" t="str">
        <f>IF(J51,"Vérifier","Non vérifier")</f>
        <v>Vérifier</v>
      </c>
      <c r="J55" s="18"/>
    </row>
    <row r="56" spans="2:10" ht="15" customHeight="1">
      <c r="B56" s="4"/>
      <c r="C56" s="5"/>
      <c r="D56" s="5"/>
      <c r="E56" s="5"/>
      <c r="J56" s="18"/>
    </row>
    <row r="57" spans="2:10" ht="15" customHeight="1">
      <c r="B57" s="5"/>
      <c r="C57" s="5"/>
      <c r="D57" s="5"/>
      <c r="E57" s="5"/>
      <c r="J57" s="19"/>
    </row>
    <row r="58" spans="2:10" ht="18" customHeight="1">
      <c r="B58" s="4" t="s">
        <v>37</v>
      </c>
      <c r="C58" s="43"/>
      <c r="D58" s="43"/>
      <c r="E58" s="43"/>
      <c r="F58" s="44"/>
      <c r="G58" s="44"/>
      <c r="H58" s="45"/>
      <c r="I58" s="46"/>
      <c r="J58" s="18"/>
    </row>
    <row r="59" spans="2:10" ht="15" customHeight="1">
      <c r="B59" s="5"/>
      <c r="C59" s="5"/>
      <c r="D59" s="5"/>
      <c r="E59" s="5"/>
      <c r="J59" s="18"/>
    </row>
    <row r="60" spans="3:10" ht="18" customHeight="1">
      <c r="C60" s="79" t="s">
        <v>7</v>
      </c>
      <c r="D60" s="80">
        <v>20.31</v>
      </c>
      <c r="E60" s="67" t="s">
        <v>2</v>
      </c>
      <c r="F60" s="6"/>
      <c r="G60" s="6"/>
      <c r="J60" s="18"/>
    </row>
    <row r="61" spans="3:10" ht="18" customHeight="1">
      <c r="C61" s="79" t="s">
        <v>38</v>
      </c>
      <c r="D61" s="68">
        <f>((1.4*D60*0.01)/(C9*0.9*C8))</f>
        <v>0.8775925925925924</v>
      </c>
      <c r="E61" s="65" t="s">
        <v>9</v>
      </c>
      <c r="F61" s="6"/>
      <c r="G61" s="6"/>
      <c r="J61" s="18"/>
    </row>
    <row r="62" spans="2:10" ht="15" customHeight="1">
      <c r="B62" s="14"/>
      <c r="C62" s="9"/>
      <c r="D62" s="16"/>
      <c r="E62" s="47"/>
      <c r="J62" s="48"/>
    </row>
    <row r="63" spans="3:10" ht="18" customHeight="1">
      <c r="C63" s="79" t="s">
        <v>39</v>
      </c>
      <c r="D63" s="68">
        <f>0.2*D46</f>
        <v>4</v>
      </c>
      <c r="E63" s="65" t="s">
        <v>9</v>
      </c>
      <c r="F63" s="49" t="str">
        <f>IF(D61&lt;D63,"Vérifier","Non vérifier")</f>
        <v>Vérifier</v>
      </c>
      <c r="J63" s="50" t="b">
        <f>D61&lt;D63</f>
        <v>1</v>
      </c>
    </row>
    <row r="64" spans="2:10" ht="15" customHeight="1">
      <c r="B64" s="51"/>
      <c r="C64" s="11"/>
      <c r="D64" s="11"/>
      <c r="E64" s="11"/>
      <c r="F64" s="7"/>
      <c r="G64" s="7"/>
      <c r="J64" s="18"/>
    </row>
    <row r="65" spans="2:7" s="7" customFormat="1" ht="15" customHeight="1">
      <c r="B65" s="33"/>
      <c r="C65" s="33"/>
      <c r="D65" s="33"/>
      <c r="E65" s="52"/>
      <c r="F65" s="32"/>
      <c r="G65" s="53"/>
    </row>
    <row r="66" spans="2:5" ht="15" customHeight="1">
      <c r="B66" s="54"/>
      <c r="C66" s="54"/>
      <c r="D66" s="54"/>
      <c r="E66" s="5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</sheetData>
  <sheetProtection selectLockedCells="1"/>
  <mergeCells count="3">
    <mergeCell ref="H38:I38"/>
    <mergeCell ref="F18:G19"/>
    <mergeCell ref="B3:F4"/>
  </mergeCells>
  <printOptions/>
  <pageMargins left="0.28" right="0.2" top="0.34" bottom="0.51" header="0.31" footer="0.32"/>
  <pageSetup horizontalDpi="300" verticalDpi="300" orientation="portrait" paperSize="9" scale="87" r:id="rId1"/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6:C6"/>
  <sheetViews>
    <sheetView zoomScalePageLayoutView="0" workbookViewId="0" topLeftCell="A1">
      <selection activeCell="C6" sqref="C6"/>
    </sheetView>
  </sheetViews>
  <sheetFormatPr defaultColWidth="11.421875" defaultRowHeight="12.75"/>
  <sheetData>
    <row r="6" ht="12.75">
      <c r="C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qtq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SALIM</cp:lastModifiedBy>
  <cp:lastPrinted>2015-06-02T23:14:52Z</cp:lastPrinted>
  <dcterms:created xsi:type="dcterms:W3CDTF">2005-12-06T15:04:26Z</dcterms:created>
  <dcterms:modified xsi:type="dcterms:W3CDTF">2015-06-02T23:15:16Z</dcterms:modified>
  <cp:category/>
  <cp:version/>
  <cp:contentType/>
  <cp:contentStatus/>
</cp:coreProperties>
</file>