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240" activeTab="0"/>
  </bookViews>
  <sheets>
    <sheet name="Isolée" sheetId="1" r:id="rId1"/>
    <sheet name="Continue" sheetId="2" r:id="rId2"/>
  </sheets>
  <definedNames/>
  <calcPr fullCalcOnLoad="1"/>
</workbook>
</file>

<file path=xl/sharedStrings.xml><?xml version="1.0" encoding="utf-8"?>
<sst xmlns="http://schemas.openxmlformats.org/spreadsheetml/2006/main" count="215" uniqueCount="121">
  <si>
    <t>SEMELLE DE FONDATION ISOLEE</t>
  </si>
  <si>
    <t>B.A.E.L 91 révisé 99</t>
  </si>
  <si>
    <r>
      <t xml:space="preserve"> </t>
    </r>
    <r>
      <rPr>
        <b/>
        <u val="single"/>
        <sz val="12"/>
        <rFont val="Times New Roman"/>
        <family val="0"/>
      </rPr>
      <t>CHANTIER</t>
    </r>
    <r>
      <rPr>
        <b/>
        <sz val="12"/>
        <rFont val="Times New Roman"/>
        <family val="0"/>
      </rPr>
      <t xml:space="preserve"> :</t>
    </r>
  </si>
  <si>
    <t>Données</t>
  </si>
  <si>
    <t>Dimensions du poteau</t>
  </si>
  <si>
    <t xml:space="preserve"> Grand coté du poteau</t>
  </si>
  <si>
    <t>b =</t>
  </si>
  <si>
    <t>m</t>
  </si>
  <si>
    <t xml:space="preserve"> Petit coté du poteau</t>
  </si>
  <si>
    <t>a =</t>
  </si>
  <si>
    <t>Contrainte de l'acier utilisé</t>
  </si>
  <si>
    <t>Fe =</t>
  </si>
  <si>
    <t>MPa</t>
  </si>
  <si>
    <t>Contrainte du béton à 28 jours</t>
  </si>
  <si>
    <t>Fc28 =</t>
  </si>
  <si>
    <t>Effort de service =  G + Q</t>
  </si>
  <si>
    <t>Nser =</t>
  </si>
  <si>
    <t>MN</t>
  </si>
  <si>
    <t>Effort ultime =  1.35 G + 1.5 Q</t>
  </si>
  <si>
    <t>Nu =</t>
  </si>
  <si>
    <t>Contrainte admissible du sol</t>
  </si>
  <si>
    <t xml:space="preserve"> Dépend du type de sol</t>
  </si>
  <si>
    <t>q.sol =</t>
  </si>
  <si>
    <t>Type de calcul  (1) Débords homothétiques, (2) Débord constant</t>
  </si>
  <si>
    <t xml:space="preserve">Type : </t>
  </si>
  <si>
    <t>Conditions de fissuration (1) FP, (2) FTP</t>
  </si>
  <si>
    <t>Résultats</t>
  </si>
  <si>
    <t>Aire approchée de la surface portante</t>
  </si>
  <si>
    <t xml:space="preserve"> ( Nu / q.sol )</t>
  </si>
  <si>
    <t>S1 =</t>
  </si>
  <si>
    <t>m²</t>
  </si>
  <si>
    <t>Calcul des dimensions approchées</t>
  </si>
  <si>
    <r>
      <t xml:space="preserve"> </t>
    </r>
    <r>
      <rPr>
        <u val="single"/>
        <sz val="10"/>
        <rFont val="Arial"/>
        <family val="2"/>
      </rPr>
      <t>Débord homothétique</t>
    </r>
    <r>
      <rPr>
        <sz val="10"/>
        <rFont val="Arial"/>
        <family val="0"/>
      </rPr>
      <t xml:space="preserve"> =&gt;</t>
    </r>
  </si>
  <si>
    <t xml:space="preserve"> A1 = ( S1 x ( a / b )) ^1/2</t>
  </si>
  <si>
    <t xml:space="preserve"> B1 = ( S2 x ( b / a )) ^1/2</t>
  </si>
  <si>
    <t>Débord A =</t>
  </si>
  <si>
    <r>
      <t xml:space="preserve"> </t>
    </r>
    <r>
      <rPr>
        <u val="single"/>
        <sz val="10"/>
        <rFont val="Arial"/>
        <family val="2"/>
      </rPr>
      <t>Débord constant</t>
    </r>
    <r>
      <rPr>
        <sz val="10"/>
        <rFont val="Arial"/>
        <family val="0"/>
      </rPr>
      <t xml:space="preserve"> =&gt;</t>
    </r>
  </si>
  <si>
    <t>Débord B =</t>
  </si>
  <si>
    <r>
      <t xml:space="preserve"> Débord = [((( 4 x S1 ) + a² - 2ab + b² )^</t>
    </r>
    <r>
      <rPr>
        <sz val="7"/>
        <rFont val="Arial"/>
        <family val="2"/>
      </rPr>
      <t>1/2</t>
    </r>
    <r>
      <rPr>
        <sz val="9"/>
        <rFont val="Arial"/>
        <family val="2"/>
      </rPr>
      <t xml:space="preserve"> ) - a - b ] / 4</t>
    </r>
  </si>
  <si>
    <t>A1 =</t>
  </si>
  <si>
    <t xml:space="preserve"> A1 = a+( 2 x débord ),  B1 = b+( 2 x débord )</t>
  </si>
  <si>
    <t>B1 =</t>
  </si>
  <si>
    <t>Choix des dimensions</t>
  </si>
  <si>
    <t xml:space="preserve"> A &gt; A1</t>
  </si>
  <si>
    <t>A =</t>
  </si>
  <si>
    <t xml:space="preserve"> B &gt; B1</t>
  </si>
  <si>
    <t>B =</t>
  </si>
  <si>
    <t>Hauteur minimale de la semelle</t>
  </si>
  <si>
    <t xml:space="preserve"> Si débord &gt; 15 cm =&gt; (( B - b ) / 4 ) + 5 cm</t>
  </si>
  <si>
    <t xml:space="preserve"> Si débord &lt; 15 cm =&gt; ( 2 x débord ) + 5 cm</t>
  </si>
  <si>
    <t>Ht mini =</t>
  </si>
  <si>
    <t>Choix de la hauteur de la semelle</t>
  </si>
  <si>
    <t xml:space="preserve"> Arrondir</t>
  </si>
  <si>
    <t>Ht =</t>
  </si>
  <si>
    <t>Calcul de la hauteur utile</t>
  </si>
  <si>
    <t xml:space="preserve"> ( Ht - 5 cm )</t>
  </si>
  <si>
    <t>d =</t>
  </si>
  <si>
    <t>Contrôle de la contrainte admissible du sol</t>
  </si>
  <si>
    <t>Aire de la surface portante</t>
  </si>
  <si>
    <t xml:space="preserve"> ( A x B )</t>
  </si>
  <si>
    <t>S =</t>
  </si>
  <si>
    <t>Poids propre de la semelle</t>
  </si>
  <si>
    <t xml:space="preserve"> ( A x B x Ht x 0.025 )</t>
  </si>
  <si>
    <t>Pp =</t>
  </si>
  <si>
    <t>Charge totale sur le sol</t>
  </si>
  <si>
    <t xml:space="preserve"> ( Nu + Pp )</t>
  </si>
  <si>
    <t>N =</t>
  </si>
  <si>
    <t>Contrainte de travail sur le sol</t>
  </si>
  <si>
    <t xml:space="preserve"> ( N / S )</t>
  </si>
  <si>
    <t>q' =</t>
  </si>
  <si>
    <t>Contrôle</t>
  </si>
  <si>
    <t xml:space="preserve"> ( q' &lt; q )</t>
  </si>
  <si>
    <t>Détermination des aciers tendus</t>
  </si>
  <si>
    <t>Contrainte de traction du béton</t>
  </si>
  <si>
    <t xml:space="preserve"> 0.6 + ( 0.06 x Fc28 )</t>
  </si>
  <si>
    <t>Ft28 =</t>
  </si>
  <si>
    <t>Contrainte de traction de l'acier</t>
  </si>
  <si>
    <r>
      <t xml:space="preserve"> FP = mini ( 2/3 Fe ; maxi ( 1/2 Fe ; 110 x (( </t>
    </r>
    <r>
      <rPr>
        <sz val="10"/>
        <rFont val="Symbol"/>
        <family val="1"/>
      </rPr>
      <t>h</t>
    </r>
    <r>
      <rPr>
        <sz val="10"/>
        <rFont val="Arial"/>
        <family val="0"/>
      </rPr>
      <t xml:space="preserve"> x Ftj )^1/2 )))</t>
    </r>
  </si>
  <si>
    <r>
      <t xml:space="preserve"> FTP = 0.80 x </t>
    </r>
    <r>
      <rPr>
        <sz val="10"/>
        <rFont val="Symbol"/>
        <family val="1"/>
      </rPr>
      <t>s</t>
    </r>
    <r>
      <rPr>
        <sz val="10"/>
        <rFont val="Arial"/>
        <family val="0"/>
      </rPr>
      <t>st ( FP )</t>
    </r>
  </si>
  <si>
    <r>
      <t>s</t>
    </r>
    <r>
      <rPr>
        <sz val="10"/>
        <rFont val="Arial"/>
        <family val="2"/>
      </rPr>
      <t xml:space="preserve">st </t>
    </r>
    <r>
      <rPr>
        <sz val="10"/>
        <rFont val="Symbol"/>
        <family val="0"/>
      </rPr>
      <t>=</t>
    </r>
  </si>
  <si>
    <t>Nappe inférieure</t>
  </si>
  <si>
    <r>
      <t xml:space="preserve"> ( Nser / 8 ) x (( B - b ) / ( d x </t>
    </r>
    <r>
      <rPr>
        <sz val="10"/>
        <rFont val="Symbol"/>
        <family val="1"/>
      </rPr>
      <t>s</t>
    </r>
    <r>
      <rPr>
        <sz val="10"/>
        <rFont val="Arial"/>
        <family val="0"/>
      </rPr>
      <t>st ))</t>
    </r>
  </si>
  <si>
    <t>Ax // b =</t>
  </si>
  <si>
    <t>cm²</t>
  </si>
  <si>
    <t>Nappe supérieure</t>
  </si>
  <si>
    <r>
      <t xml:space="preserve"> ( Nser / 8 ) x (( A - a ) / ( d x</t>
    </r>
    <r>
      <rPr>
        <sz val="10"/>
        <rFont val="Symbol"/>
        <family val="1"/>
      </rPr>
      <t xml:space="preserve"> s</t>
    </r>
    <r>
      <rPr>
        <sz val="10"/>
        <rFont val="Arial"/>
        <family val="0"/>
      </rPr>
      <t>st ))</t>
    </r>
  </si>
  <si>
    <t>Ay // a =</t>
  </si>
  <si>
    <t>Choix des sections commerçiales</t>
  </si>
  <si>
    <t xml:space="preserve"> Lire dans le tableau des aciers</t>
  </si>
  <si>
    <t>Ax =&gt;</t>
  </si>
  <si>
    <t>Ay =&gt;</t>
  </si>
  <si>
    <t>SEMELLE DE FONDATION CONTINUE</t>
  </si>
  <si>
    <t>Largeur du mur</t>
  </si>
  <si>
    <t>q sol =</t>
  </si>
  <si>
    <t>Aire et dimension approchée</t>
  </si>
  <si>
    <t xml:space="preserve"> ( Nu / q sol )</t>
  </si>
  <si>
    <t>S1 = B1 =</t>
  </si>
  <si>
    <t>Détermination du type de semelle</t>
  </si>
  <si>
    <t xml:space="preserve"> si [( B - b ) / 2] &lt; 15 cm =&gt;&gt;</t>
  </si>
  <si>
    <t xml:space="preserve"> =&gt;&gt; Semelle de petite dimension</t>
  </si>
  <si>
    <t xml:space="preserve"> si [( B - b ) / 2 ] &gt; 15 cm =&gt;&gt;</t>
  </si>
  <si>
    <t>Semelle de</t>
  </si>
  <si>
    <t xml:space="preserve"> =&gt;&gt; Semelle de grande dimension</t>
  </si>
  <si>
    <r>
      <t xml:space="preserve"> Petite dimens° = 2 </t>
    </r>
    <r>
      <rPr>
        <sz val="8"/>
        <rFont val="Arial"/>
        <family val="2"/>
      </rPr>
      <t>x</t>
    </r>
    <r>
      <rPr>
        <sz val="10"/>
        <rFont val="Arial"/>
        <family val="2"/>
      </rPr>
      <t xml:space="preserve"> [(( B - b ) / 2 ) + 5 cm ]</t>
    </r>
  </si>
  <si>
    <t xml:space="preserve"> Grande dimens° = [( B - b ) / 4 ] + 5 cm</t>
  </si>
  <si>
    <t>Ht.mini =</t>
  </si>
  <si>
    <r>
      <t xml:space="preserve"> B </t>
    </r>
    <r>
      <rPr>
        <sz val="8"/>
        <rFont val="Arial"/>
        <family val="2"/>
      </rPr>
      <t>x</t>
    </r>
    <r>
      <rPr>
        <sz val="10"/>
        <rFont val="Arial"/>
        <family val="2"/>
      </rPr>
      <t xml:space="preserve"> 1.00</t>
    </r>
  </si>
  <si>
    <r>
      <t xml:space="preserve"> ( B x 1.00 </t>
    </r>
    <r>
      <rPr>
        <sz val="8"/>
        <rFont val="Arial"/>
        <family val="2"/>
      </rPr>
      <t>x</t>
    </r>
    <r>
      <rPr>
        <sz val="10"/>
        <rFont val="Arial"/>
        <family val="0"/>
      </rPr>
      <t xml:space="preserve"> Ht x 0.025 )</t>
    </r>
  </si>
  <si>
    <t>Section d'acier de chainage minimal</t>
  </si>
  <si>
    <t xml:space="preserve"> ( 1,6 cm² / ml pour HA 500 ) = ( 1,6 x B )</t>
  </si>
  <si>
    <t xml:space="preserve"> ( 2,00 cm² / ml pour HA 400 ) = ( 2,00 x B )</t>
  </si>
  <si>
    <r>
      <t xml:space="preserve"> Remarque</t>
    </r>
    <r>
      <rPr>
        <sz val="10"/>
        <rFont val="Arial"/>
        <family val="0"/>
      </rPr>
      <t xml:space="preserve"> : Si B &lt; 1,00m = ( 1,6 ou 2,00 cm² )</t>
    </r>
  </si>
  <si>
    <t>Ax .mini =</t>
  </si>
  <si>
    <t xml:space="preserve"> Petite dimens° =&gt;&gt; pas de ferraillage</t>
  </si>
  <si>
    <r>
      <t xml:space="preserve"> Grande dimens° =( Nser / 8 ) </t>
    </r>
    <r>
      <rPr>
        <sz val="8"/>
        <rFont val="Arial"/>
        <family val="2"/>
      </rPr>
      <t>x</t>
    </r>
    <r>
      <rPr>
        <sz val="9"/>
        <rFont val="Arial"/>
        <family val="2"/>
      </rPr>
      <t xml:space="preserve"> [( B - b ) / ( d </t>
    </r>
    <r>
      <rPr>
        <sz val="8"/>
        <rFont val="Arial"/>
        <family val="2"/>
      </rPr>
      <t>x</t>
    </r>
    <r>
      <rPr>
        <sz val="9"/>
        <rFont val="Arial"/>
        <family val="2"/>
      </rPr>
      <t xml:space="preserve"> </t>
    </r>
    <r>
      <rPr>
        <sz val="9"/>
        <rFont val="Symbol"/>
        <family val="1"/>
      </rPr>
      <t>s</t>
    </r>
    <r>
      <rPr>
        <sz val="9"/>
        <rFont val="Arial"/>
        <family val="2"/>
      </rPr>
      <t>st )]</t>
    </r>
  </si>
  <si>
    <t>Ay =</t>
  </si>
  <si>
    <t>cm² / ml</t>
  </si>
  <si>
    <t xml:space="preserve"> Petite dimens° = Ax . mini</t>
  </si>
  <si>
    <t xml:space="preserve"> Grande dimens° = maxi ( Ay /4 ; Ax . mini )</t>
  </si>
  <si>
    <t>4 HA 10</t>
  </si>
  <si>
    <t>3 HA 10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</si>
</sst>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"/>
    <numFmt numFmtId="165" formatCode="0.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0"/>
      <name val="Arial"/>
      <family val="0"/>
    </font>
    <font>
      <sz val="10"/>
      <name val="Symbol"/>
      <family val="0"/>
    </font>
    <font>
      <sz val="8"/>
      <name val="Arial"/>
      <family val="2"/>
    </font>
    <font>
      <sz val="9"/>
      <name val="Arial"/>
      <family val="2"/>
    </font>
    <font>
      <sz val="9"/>
      <name val="Symbol"/>
      <family val="1"/>
    </font>
    <font>
      <b/>
      <i/>
      <u val="single"/>
      <sz val="18"/>
      <name val="Arial"/>
      <family val="2"/>
    </font>
    <font>
      <sz val="7"/>
      <name val="Arial"/>
      <family val="2"/>
    </font>
    <font>
      <b/>
      <sz val="12"/>
      <color indexed="9"/>
      <name val="Arial"/>
      <family val="2"/>
    </font>
    <font>
      <b/>
      <sz val="18"/>
      <name val="Times New Roman"/>
      <family val="0"/>
    </font>
    <font>
      <sz val="10"/>
      <name val="Times New Roman"/>
      <family val="1"/>
    </font>
    <font>
      <b/>
      <i/>
      <sz val="14"/>
      <name val="Times New Roman"/>
      <family val="0"/>
    </font>
    <font>
      <b/>
      <sz val="12"/>
      <name val="Times New Roman"/>
      <family val="0"/>
    </font>
    <font>
      <b/>
      <u val="single"/>
      <sz val="12"/>
      <name val="Times New Roman"/>
      <family val="0"/>
    </font>
    <font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6" fillId="0" borderId="1" xfId="0" applyFont="1" applyFill="1" applyBorder="1" applyAlignment="1" applyProtection="1">
      <alignment vertical="center"/>
      <protection locked="0"/>
    </xf>
    <xf numFmtId="0" fontId="13" fillId="2" borderId="2" xfId="0" applyFont="1" applyFill="1" applyBorder="1" applyAlignment="1" applyProtection="1">
      <alignment horizontal="centerContinuous" vertical="center"/>
      <protection hidden="1"/>
    </xf>
    <xf numFmtId="0" fontId="14" fillId="2" borderId="3" xfId="0" applyFont="1" applyFill="1" applyBorder="1" applyAlignment="1" applyProtection="1">
      <alignment horizontal="centerContinuous" vertical="center"/>
      <protection hidden="1"/>
    </xf>
    <xf numFmtId="0" fontId="14" fillId="2" borderId="4" xfId="0" applyFont="1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5" fillId="2" borderId="5" xfId="0" applyFont="1" applyFill="1" applyBorder="1" applyAlignment="1" applyProtection="1">
      <alignment horizontal="centerContinuous" vertical="center"/>
      <protection hidden="1"/>
    </xf>
    <xf numFmtId="0" fontId="14" fillId="2" borderId="6" xfId="0" applyFont="1" applyFill="1" applyBorder="1" applyAlignment="1" applyProtection="1">
      <alignment horizontal="centerContinuous" vertical="center"/>
      <protection hidden="1"/>
    </xf>
    <xf numFmtId="0" fontId="14" fillId="2" borderId="7" xfId="0" applyFont="1" applyFill="1" applyBorder="1" applyAlignment="1" applyProtection="1">
      <alignment horizontal="centerContinuous" vertical="center"/>
      <protection hidden="1"/>
    </xf>
    <xf numFmtId="0" fontId="10" fillId="0" borderId="0" xfId="0" applyFont="1" applyFill="1" applyBorder="1" applyAlignment="1" applyProtection="1">
      <alignment horizontal="centerContinuous" vertical="center"/>
      <protection hidden="1"/>
    </xf>
    <xf numFmtId="0" fontId="0" fillId="0" borderId="0" xfId="0" applyFill="1" applyBorder="1" applyAlignment="1" applyProtection="1">
      <alignment horizontal="centerContinuous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2" fillId="3" borderId="1" xfId="0" applyFont="1" applyFill="1" applyBorder="1" applyAlignment="1" applyProtection="1">
      <alignment horizontal="centerContinuous" vertical="center"/>
      <protection hidden="1"/>
    </xf>
    <xf numFmtId="0" fontId="0" fillId="3" borderId="8" xfId="0" applyFont="1" applyFill="1" applyBorder="1" applyAlignment="1" applyProtection="1">
      <alignment horizontal="centerContinuous" vertical="center"/>
      <protection hidden="1"/>
    </xf>
    <xf numFmtId="0" fontId="0" fillId="3" borderId="9" xfId="0" applyFont="1" applyFill="1" applyBorder="1" applyAlignment="1" applyProtection="1">
      <alignment horizontal="centerContinuous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 quotePrefix="1">
      <alignment horizontal="right"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 quotePrefix="1">
      <alignment horizontal="right"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 quotePrefix="1">
      <alignment horizontal="left" vertical="center"/>
      <protection hidden="1"/>
    </xf>
    <xf numFmtId="0" fontId="0" fillId="0" borderId="17" xfId="0" applyFont="1" applyBorder="1" applyAlignment="1" applyProtection="1" quotePrefix="1">
      <alignment horizontal="left"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horizontal="righ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19" xfId="0" applyFont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horizontal="right"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 quotePrefix="1">
      <alignment horizontal="left" vertical="center"/>
      <protection hidden="1"/>
    </xf>
    <xf numFmtId="0" fontId="0" fillId="0" borderId="16" xfId="0" applyFont="1" applyBorder="1" applyAlignment="1" applyProtection="1" quotePrefix="1">
      <alignment horizontal="left" vertical="center"/>
      <protection hidden="1"/>
    </xf>
    <xf numFmtId="2" fontId="0" fillId="4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 quotePrefix="1">
      <alignment horizontal="right"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 quotePrefix="1">
      <alignment horizontal="left" vertical="center"/>
      <protection hidden="1"/>
    </xf>
    <xf numFmtId="0" fontId="0" fillId="0" borderId="22" xfId="0" applyFont="1" applyBorder="1" applyAlignment="1" applyProtection="1" quotePrefix="1">
      <alignment horizontal="left" vertical="center"/>
      <protection hidden="1"/>
    </xf>
    <xf numFmtId="2" fontId="0" fillId="4" borderId="25" xfId="0" applyNumberFormat="1" applyFont="1" applyFill="1" applyBorder="1" applyAlignment="1" applyProtection="1">
      <alignment horizontal="right" vertical="center"/>
      <protection hidden="1"/>
    </xf>
    <xf numFmtId="0" fontId="0" fillId="0" borderId="15" xfId="0" applyFont="1" applyBorder="1" applyAlignment="1" applyProtection="1">
      <alignment horizontal="left" vertical="center"/>
      <protection hidden="1"/>
    </xf>
    <xf numFmtId="0" fontId="0" fillId="0" borderId="26" xfId="0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 quotePrefix="1">
      <alignment horizontal="right" vertical="center"/>
      <protection hidden="1"/>
    </xf>
    <xf numFmtId="0" fontId="0" fillId="0" borderId="27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0" fillId="0" borderId="29" xfId="0" applyFont="1" applyBorder="1" applyAlignment="1" applyProtection="1">
      <alignment vertical="center"/>
      <protection hidden="1"/>
    </xf>
    <xf numFmtId="0" fontId="0" fillId="0" borderId="29" xfId="0" applyFont="1" applyBorder="1" applyAlignment="1" applyProtection="1" quotePrefix="1">
      <alignment horizontal="right" vertical="center"/>
      <protection hidden="1"/>
    </xf>
    <xf numFmtId="2" fontId="0" fillId="5" borderId="30" xfId="0" applyNumberFormat="1" applyFont="1" applyFill="1" applyBorder="1" applyAlignment="1" applyProtection="1">
      <alignment horizontal="right" vertical="center"/>
      <protection hidden="1"/>
    </xf>
    <xf numFmtId="0" fontId="0" fillId="0" borderId="31" xfId="0" applyFont="1" applyBorder="1" applyAlignment="1" applyProtection="1">
      <alignment vertical="center"/>
      <protection hidden="1"/>
    </xf>
    <xf numFmtId="0" fontId="0" fillId="6" borderId="13" xfId="0" applyFont="1" applyFill="1" applyBorder="1" applyAlignment="1" applyProtection="1" quotePrefix="1">
      <alignment horizontal="left" vertical="center"/>
      <protection hidden="1"/>
    </xf>
    <xf numFmtId="0" fontId="0" fillId="6" borderId="32" xfId="0" applyFont="1" applyFill="1" applyBorder="1" applyAlignment="1" applyProtection="1">
      <alignment horizontal="left" vertical="center"/>
      <protection hidden="1"/>
    </xf>
    <xf numFmtId="0" fontId="0" fillId="6" borderId="17" xfId="0" applyFont="1" applyFill="1" applyBorder="1" applyAlignment="1" applyProtection="1">
      <alignment horizontal="right" vertical="center"/>
      <protection hidden="1"/>
    </xf>
    <xf numFmtId="0" fontId="0" fillId="6" borderId="16" xfId="0" applyFont="1" applyFill="1" applyBorder="1" applyAlignment="1" applyProtection="1">
      <alignment horizontal="left" vertical="center"/>
      <protection hidden="1"/>
    </xf>
    <xf numFmtId="0" fontId="0" fillId="6" borderId="10" xfId="0" applyFont="1" applyFill="1" applyBorder="1" applyAlignment="1" applyProtection="1" quotePrefix="1">
      <alignment horizontal="left" vertical="center"/>
      <protection hidden="1"/>
    </xf>
    <xf numFmtId="0" fontId="0" fillId="0" borderId="11" xfId="0" applyBorder="1" applyAlignment="1" applyProtection="1" quotePrefix="1">
      <alignment horizontal="left" vertical="center"/>
      <protection hidden="1"/>
    </xf>
    <xf numFmtId="0" fontId="6" fillId="6" borderId="0" xfId="0" applyFont="1" applyFill="1" applyBorder="1" applyAlignment="1" applyProtection="1">
      <alignment horizontal="right" vertical="center"/>
      <protection hidden="1"/>
    </xf>
    <xf numFmtId="2" fontId="0" fillId="6" borderId="0" xfId="0" applyNumberFormat="1" applyFont="1" applyFill="1" applyBorder="1" applyAlignment="1" applyProtection="1">
      <alignment horizontal="centerContinuous" vertical="center"/>
      <protection hidden="1"/>
    </xf>
    <xf numFmtId="0" fontId="0" fillId="6" borderId="12" xfId="0" applyFont="1" applyFill="1" applyBorder="1" applyAlignment="1" applyProtection="1">
      <alignment horizontal="left" vertical="center"/>
      <protection hidden="1"/>
    </xf>
    <xf numFmtId="0" fontId="0" fillId="6" borderId="10" xfId="0" applyFont="1" applyFill="1" applyBorder="1" applyAlignment="1" applyProtection="1">
      <alignment horizontal="lef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6" borderId="22" xfId="0" applyFont="1" applyFill="1" applyBorder="1" applyAlignment="1" applyProtection="1" quotePrefix="1">
      <alignment horizontal="right" vertical="center"/>
      <protection hidden="1"/>
    </xf>
    <xf numFmtId="0" fontId="0" fillId="6" borderId="23" xfId="0" applyFont="1" applyFill="1" applyBorder="1" applyAlignment="1" applyProtection="1">
      <alignment horizontal="left"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 quotePrefix="1">
      <alignment horizontal="left" vertical="center"/>
      <protection hidden="1"/>
    </xf>
    <xf numFmtId="0" fontId="0" fillId="0" borderId="14" xfId="0" applyFont="1" applyBorder="1" applyAlignment="1" applyProtection="1" quotePrefix="1">
      <alignment horizontal="left" vertical="center"/>
      <protection hidden="1"/>
    </xf>
    <xf numFmtId="0" fontId="0" fillId="0" borderId="11" xfId="0" applyFont="1" applyBorder="1" applyAlignment="1" applyProtection="1">
      <alignment horizontal="right" vertical="center"/>
      <protection hidden="1"/>
    </xf>
    <xf numFmtId="0" fontId="0" fillId="0" borderId="29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33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right" vertical="center"/>
      <protection hidden="1"/>
    </xf>
    <xf numFmtId="0" fontId="0" fillId="0" borderId="30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horizontal="right" vertical="center"/>
      <protection hidden="1"/>
    </xf>
    <xf numFmtId="2" fontId="0" fillId="0" borderId="25" xfId="0" applyNumberFormat="1" applyFont="1" applyBorder="1" applyAlignment="1" applyProtection="1">
      <alignment horizontal="right" vertical="center"/>
      <protection hidden="1"/>
    </xf>
    <xf numFmtId="0" fontId="0" fillId="0" borderId="11" xfId="0" applyFont="1" applyBorder="1" applyAlignment="1" applyProtection="1" quotePrefix="1">
      <alignment horizontal="left" vertical="center"/>
      <protection hidden="1"/>
    </xf>
    <xf numFmtId="2" fontId="0" fillId="0" borderId="0" xfId="0" applyNumberFormat="1" applyFont="1" applyBorder="1" applyAlignment="1" applyProtection="1">
      <alignment horizontal="right" vertical="center"/>
      <protection hidden="1"/>
    </xf>
    <xf numFmtId="0" fontId="0" fillId="0" borderId="11" xfId="0" applyFont="1" applyBorder="1" applyAlignment="1" applyProtection="1">
      <alignment horizontal="centerContinuous" vertical="center"/>
      <protection hidden="1"/>
    </xf>
    <xf numFmtId="2" fontId="0" fillId="0" borderId="0" xfId="0" applyNumberFormat="1" applyFont="1" applyBorder="1" applyAlignment="1" applyProtection="1">
      <alignment horizontal="centerContinuous" vertical="center"/>
      <protection hidden="1"/>
    </xf>
    <xf numFmtId="0" fontId="0" fillId="0" borderId="12" xfId="0" applyFont="1" applyBorder="1" applyAlignment="1" applyProtection="1">
      <alignment horizontal="centerContinuous" vertical="center"/>
      <protection hidden="1"/>
    </xf>
    <xf numFmtId="0" fontId="0" fillId="0" borderId="22" xfId="0" applyFont="1" applyBorder="1" applyAlignment="1" applyProtection="1">
      <alignment horizontal="left" vertical="center"/>
      <protection hidden="1"/>
    </xf>
    <xf numFmtId="0" fontId="0" fillId="6" borderId="24" xfId="0" applyFont="1" applyFill="1" applyBorder="1" applyAlignment="1" applyProtection="1" quotePrefix="1">
      <alignment horizontal="left" vertical="center"/>
      <protection hidden="1"/>
    </xf>
    <xf numFmtId="0" fontId="0" fillId="6" borderId="22" xfId="0" applyFont="1" applyFill="1" applyBorder="1" applyAlignment="1" applyProtection="1">
      <alignment horizontal="left" vertical="center"/>
      <protection hidden="1"/>
    </xf>
    <xf numFmtId="0" fontId="0" fillId="6" borderId="22" xfId="0" applyFont="1" applyFill="1" applyBorder="1" applyAlignment="1" applyProtection="1" quotePrefix="1">
      <alignment horizontal="right" vertical="center"/>
      <protection hidden="1"/>
    </xf>
    <xf numFmtId="0" fontId="0" fillId="6" borderId="11" xfId="0" applyFont="1" applyFill="1" applyBorder="1" applyAlignment="1" applyProtection="1">
      <alignment horizontal="left" vertical="center"/>
      <protection hidden="1"/>
    </xf>
    <xf numFmtId="0" fontId="0" fillId="6" borderId="11" xfId="0" applyFont="1" applyFill="1" applyBorder="1" applyAlignment="1" applyProtection="1" quotePrefix="1">
      <alignment horizontal="right" vertical="center"/>
      <protection hidden="1"/>
    </xf>
    <xf numFmtId="0" fontId="5" fillId="6" borderId="11" xfId="0" applyFont="1" applyFill="1" applyBorder="1" applyAlignment="1" applyProtection="1">
      <alignment horizontal="left" vertical="center"/>
      <protection hidden="1"/>
    </xf>
    <xf numFmtId="0" fontId="8" fillId="0" borderId="22" xfId="0" applyFont="1" applyBorder="1" applyAlignment="1" applyProtection="1" quotePrefix="1">
      <alignment horizontal="left" vertical="center"/>
      <protection hidden="1"/>
    </xf>
    <xf numFmtId="0" fontId="8" fillId="0" borderId="11" xfId="0" applyFont="1" applyBorder="1" applyAlignment="1" applyProtection="1" quotePrefix="1">
      <alignment horizontal="left" vertical="center"/>
      <protection hidden="1"/>
    </xf>
    <xf numFmtId="0" fontId="18" fillId="0" borderId="8" xfId="0" applyFont="1" applyFill="1" applyBorder="1" applyAlignment="1" applyProtection="1">
      <alignment vertical="center"/>
      <protection locked="0"/>
    </xf>
    <xf numFmtId="0" fontId="18" fillId="0" borderId="9" xfId="0" applyFont="1" applyFill="1" applyBorder="1" applyAlignment="1" applyProtection="1">
      <alignment vertical="center"/>
      <protection locked="0"/>
    </xf>
    <xf numFmtId="0" fontId="0" fillId="7" borderId="0" xfId="0" applyFont="1" applyFill="1" applyBorder="1" applyAlignment="1" applyProtection="1">
      <alignment horizontal="right" vertical="center"/>
      <protection locked="0"/>
    </xf>
    <xf numFmtId="0" fontId="0" fillId="7" borderId="17" xfId="0" applyFont="1" applyFill="1" applyBorder="1" applyAlignment="1" applyProtection="1">
      <alignment horizontal="right" vertical="center"/>
      <protection locked="0"/>
    </xf>
    <xf numFmtId="0" fontId="0" fillId="7" borderId="19" xfId="0" applyFont="1" applyFill="1" applyBorder="1" applyAlignment="1" applyProtection="1">
      <alignment horizontal="right" vertical="center"/>
      <protection locked="0"/>
    </xf>
    <xf numFmtId="2" fontId="0" fillId="7" borderId="25" xfId="0" applyNumberFormat="1" applyFont="1" applyFill="1" applyBorder="1" applyAlignment="1" applyProtection="1">
      <alignment horizontal="right" vertical="center"/>
      <protection locked="0"/>
    </xf>
    <xf numFmtId="2" fontId="0" fillId="7" borderId="0" xfId="0" applyNumberFormat="1" applyFont="1" applyFill="1" applyBorder="1" applyAlignment="1" applyProtection="1">
      <alignment horizontal="right" vertical="center"/>
      <protection locked="0"/>
    </xf>
    <xf numFmtId="2" fontId="0" fillId="7" borderId="33" xfId="0" applyNumberFormat="1" applyFont="1" applyFill="1" applyBorder="1" applyAlignment="1" applyProtection="1">
      <alignment horizontal="right" vertical="center"/>
      <protection locked="0"/>
    </xf>
    <xf numFmtId="0" fontId="0" fillId="7" borderId="30" xfId="0" applyFont="1" applyFill="1" applyBorder="1" applyAlignment="1" applyProtection="1">
      <alignment horizontal="right" vertical="center"/>
      <protection locked="0"/>
    </xf>
    <xf numFmtId="2" fontId="0" fillId="8" borderId="33" xfId="0" applyNumberFormat="1" applyFill="1" applyBorder="1" applyAlignment="1" applyProtection="1">
      <alignment horizontal="right" vertical="center"/>
      <protection hidden="1"/>
    </xf>
    <xf numFmtId="2" fontId="0" fillId="8" borderId="25" xfId="0" applyNumberFormat="1" applyFont="1" applyFill="1" applyBorder="1" applyAlignment="1" applyProtection="1">
      <alignment horizontal="right" vertical="center"/>
      <protection hidden="1"/>
    </xf>
    <xf numFmtId="2" fontId="0" fillId="8" borderId="33" xfId="0" applyNumberFormat="1" applyFont="1" applyFill="1" applyBorder="1" applyAlignment="1" applyProtection="1">
      <alignment horizontal="right" vertical="center"/>
      <protection hidden="1"/>
    </xf>
    <xf numFmtId="2" fontId="0" fillId="8" borderId="17" xfId="0" applyNumberFormat="1" applyFont="1" applyFill="1" applyBorder="1" applyAlignment="1" applyProtection="1">
      <alignment horizontal="right" vertical="center"/>
      <protection hidden="1"/>
    </xf>
    <xf numFmtId="0" fontId="0" fillId="8" borderId="29" xfId="0" applyFont="1" applyFill="1" applyBorder="1" applyAlignment="1" applyProtection="1">
      <alignment vertical="center"/>
      <protection hidden="1"/>
    </xf>
    <xf numFmtId="0" fontId="0" fillId="8" borderId="30" xfId="0" applyFont="1" applyFill="1" applyBorder="1" applyAlignment="1" applyProtection="1">
      <alignment horizontal="right" vertical="center"/>
      <protection hidden="1"/>
    </xf>
    <xf numFmtId="0" fontId="0" fillId="8" borderId="31" xfId="0" applyFont="1" applyFill="1" applyBorder="1" applyAlignment="1" applyProtection="1">
      <alignment vertical="center"/>
      <protection hidden="1"/>
    </xf>
    <xf numFmtId="2" fontId="0" fillId="8" borderId="0" xfId="0" applyNumberFormat="1" applyFont="1" applyFill="1" applyBorder="1" applyAlignment="1" applyProtection="1">
      <alignment horizontal="right" vertical="center"/>
      <protection hidden="1"/>
    </xf>
    <xf numFmtId="164" fontId="0" fillId="8" borderId="33" xfId="0" applyNumberFormat="1" applyFont="1" applyFill="1" applyBorder="1" applyAlignment="1" applyProtection="1">
      <alignment horizontal="right" vertical="center"/>
      <protection hidden="1"/>
    </xf>
    <xf numFmtId="165" fontId="0" fillId="8" borderId="33" xfId="0" applyNumberFormat="1" applyFont="1" applyFill="1" applyBorder="1" applyAlignment="1" applyProtection="1">
      <alignment horizontal="right" vertical="center"/>
      <protection hidden="1"/>
    </xf>
    <xf numFmtId="2" fontId="0" fillId="8" borderId="33" xfId="0" applyNumberFormat="1" applyFont="1" applyFill="1" applyBorder="1" applyAlignment="1" applyProtection="1">
      <alignment horizontal="right" vertical="center"/>
      <protection locked="0"/>
    </xf>
    <xf numFmtId="0" fontId="0" fillId="7" borderId="25" xfId="0" applyFont="1" applyFill="1" applyBorder="1" applyAlignment="1" applyProtection="1">
      <alignment horizontal="right" vertical="center"/>
      <protection locked="0"/>
    </xf>
    <xf numFmtId="0" fontId="0" fillId="8" borderId="11" xfId="0" applyFont="1" applyFill="1" applyBorder="1" applyAlignment="1" applyProtection="1">
      <alignment horizontal="centerContinuous" vertical="center"/>
      <protection hidden="1"/>
    </xf>
    <xf numFmtId="2" fontId="0" fillId="8" borderId="0" xfId="0" applyNumberFormat="1" applyFont="1" applyFill="1" applyBorder="1" applyAlignment="1" applyProtection="1">
      <alignment horizontal="centerContinuous" vertical="center"/>
      <protection hidden="1"/>
    </xf>
    <xf numFmtId="0" fontId="0" fillId="8" borderId="12" xfId="0" applyFont="1" applyFill="1" applyBorder="1" applyAlignment="1" applyProtection="1">
      <alignment horizontal="centerContinuous" vertical="center"/>
      <protection hidden="1"/>
    </xf>
    <xf numFmtId="2" fontId="0" fillId="8" borderId="30" xfId="0" applyNumberFormat="1" applyFont="1" applyFill="1" applyBorder="1" applyAlignment="1" applyProtection="1">
      <alignment horizontal="right" vertical="center"/>
      <protection hidden="1"/>
    </xf>
    <xf numFmtId="0" fontId="0" fillId="8" borderId="12" xfId="0" applyFont="1" applyFill="1" applyBorder="1" applyAlignment="1" applyProtection="1">
      <alignment horizontal="lef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workbookViewId="0" topLeftCell="A1">
      <selection activeCell="D7" sqref="D7"/>
    </sheetView>
  </sheetViews>
  <sheetFormatPr defaultColWidth="11.421875" defaultRowHeight="12.75"/>
  <cols>
    <col min="1" max="1" width="33.7109375" style="5" customWidth="1"/>
    <col min="2" max="2" width="40.7109375" style="5" customWidth="1"/>
    <col min="3" max="3" width="9.7109375" style="5" customWidth="1"/>
    <col min="4" max="4" width="8.7109375" style="5" customWidth="1"/>
    <col min="5" max="5" width="7.7109375" style="5" customWidth="1"/>
    <col min="6" max="16384" width="11.421875" style="5" customWidth="1"/>
  </cols>
  <sheetData>
    <row r="1" spans="1:5" ht="24.75" customHeight="1" thickTop="1">
      <c r="A1" s="2" t="s">
        <v>0</v>
      </c>
      <c r="B1" s="3"/>
      <c r="C1" s="3"/>
      <c r="D1" s="3"/>
      <c r="E1" s="4"/>
    </row>
    <row r="2" spans="1:5" ht="24.75" customHeight="1" thickBot="1">
      <c r="A2" s="6" t="s">
        <v>1</v>
      </c>
      <c r="B2" s="7"/>
      <c r="C2" s="7"/>
      <c r="D2" s="7"/>
      <c r="E2" s="8"/>
    </row>
    <row r="3" spans="1:5" ht="24.75" customHeight="1" thickBot="1" thickTop="1">
      <c r="A3" s="9"/>
      <c r="B3" s="10"/>
      <c r="C3" s="10"/>
      <c r="D3" s="10"/>
      <c r="E3" s="10"/>
    </row>
    <row r="4" spans="1:5" ht="24.75" customHeight="1" thickBot="1">
      <c r="A4" s="1" t="s">
        <v>2</v>
      </c>
      <c r="B4" s="94"/>
      <c r="C4" s="94"/>
      <c r="D4" s="94"/>
      <c r="E4" s="95"/>
    </row>
    <row r="5" spans="1:6" ht="24.75" customHeight="1" thickBot="1">
      <c r="A5" s="11"/>
      <c r="B5" s="11"/>
      <c r="C5" s="11"/>
      <c r="D5" s="11"/>
      <c r="E5" s="11"/>
      <c r="F5" s="12"/>
    </row>
    <row r="6" spans="1:6" ht="19.5" customHeight="1" thickBot="1">
      <c r="A6" s="13" t="s">
        <v>3</v>
      </c>
      <c r="B6" s="14"/>
      <c r="C6" s="14"/>
      <c r="D6" s="14"/>
      <c r="E6" s="15"/>
      <c r="F6" s="12"/>
    </row>
    <row r="7" spans="1:6" ht="15.75" customHeight="1">
      <c r="A7" s="16" t="s">
        <v>4</v>
      </c>
      <c r="B7" s="17" t="s">
        <v>5</v>
      </c>
      <c r="C7" s="18" t="s">
        <v>6</v>
      </c>
      <c r="D7" s="96">
        <v>0.3</v>
      </c>
      <c r="E7" s="19" t="s">
        <v>7</v>
      </c>
      <c r="F7" s="12"/>
    </row>
    <row r="8" spans="1:6" ht="15.75" customHeight="1">
      <c r="A8" s="20"/>
      <c r="B8" s="21" t="s">
        <v>8</v>
      </c>
      <c r="C8" s="22" t="s">
        <v>9</v>
      </c>
      <c r="D8" s="97">
        <v>0.25</v>
      </c>
      <c r="E8" s="23" t="s">
        <v>7</v>
      </c>
      <c r="F8" s="12"/>
    </row>
    <row r="9" spans="1:6" ht="15.75" customHeight="1">
      <c r="A9" s="20" t="s">
        <v>10</v>
      </c>
      <c r="B9" s="24"/>
      <c r="C9" s="22" t="s">
        <v>11</v>
      </c>
      <c r="D9" s="97">
        <v>500</v>
      </c>
      <c r="E9" s="23" t="s">
        <v>12</v>
      </c>
      <c r="F9" s="12"/>
    </row>
    <row r="10" spans="1:6" ht="15.75" customHeight="1">
      <c r="A10" s="20" t="s">
        <v>13</v>
      </c>
      <c r="B10" s="24"/>
      <c r="C10" s="22" t="s">
        <v>14</v>
      </c>
      <c r="D10" s="97">
        <v>35</v>
      </c>
      <c r="E10" s="23" t="s">
        <v>12</v>
      </c>
      <c r="F10" s="12"/>
    </row>
    <row r="11" spans="1:6" ht="15.75" customHeight="1">
      <c r="A11" s="25" t="s">
        <v>15</v>
      </c>
      <c r="B11" s="26"/>
      <c r="C11" s="22" t="s">
        <v>16</v>
      </c>
      <c r="D11" s="97">
        <v>0.4</v>
      </c>
      <c r="E11" s="23" t="s">
        <v>17</v>
      </c>
      <c r="F11" s="12"/>
    </row>
    <row r="12" spans="1:6" ht="15.75" customHeight="1">
      <c r="A12" s="25" t="s">
        <v>18</v>
      </c>
      <c r="B12" s="24"/>
      <c r="C12" s="22" t="s">
        <v>19</v>
      </c>
      <c r="D12" s="97">
        <v>0.6</v>
      </c>
      <c r="E12" s="23" t="s">
        <v>17</v>
      </c>
      <c r="F12" s="12"/>
    </row>
    <row r="13" spans="1:6" ht="15.75" customHeight="1">
      <c r="A13" s="25" t="s">
        <v>20</v>
      </c>
      <c r="B13" s="27" t="s">
        <v>21</v>
      </c>
      <c r="C13" s="22" t="s">
        <v>22</v>
      </c>
      <c r="D13" s="97">
        <v>0.42</v>
      </c>
      <c r="E13" s="23" t="s">
        <v>12</v>
      </c>
      <c r="F13" s="12"/>
    </row>
    <row r="14" spans="1:6" ht="15.75" customHeight="1">
      <c r="A14" s="28" t="s">
        <v>23</v>
      </c>
      <c r="B14" s="29"/>
      <c r="C14" s="30" t="s">
        <v>24</v>
      </c>
      <c r="D14" s="96">
        <v>2</v>
      </c>
      <c r="E14" s="19"/>
      <c r="F14" s="12"/>
    </row>
    <row r="15" spans="1:6" ht="15.75" customHeight="1" thickBot="1">
      <c r="A15" s="31" t="s">
        <v>25</v>
      </c>
      <c r="B15" s="32"/>
      <c r="C15" s="33" t="s">
        <v>24</v>
      </c>
      <c r="D15" s="98">
        <v>1</v>
      </c>
      <c r="E15" s="34"/>
      <c r="F15" s="12"/>
    </row>
    <row r="16" spans="1:6" ht="18" customHeight="1" thickBot="1">
      <c r="A16" s="11"/>
      <c r="B16" s="11"/>
      <c r="C16" s="11"/>
      <c r="D16" s="11"/>
      <c r="E16" s="11"/>
      <c r="F16" s="12"/>
    </row>
    <row r="17" spans="1:6" ht="19.5" customHeight="1" thickBot="1">
      <c r="A17" s="13" t="s">
        <v>26</v>
      </c>
      <c r="B17" s="14"/>
      <c r="C17" s="14"/>
      <c r="D17" s="14"/>
      <c r="E17" s="15"/>
      <c r="F17" s="12"/>
    </row>
    <row r="18" spans="1:6" ht="15.75" customHeight="1">
      <c r="A18" s="20" t="s">
        <v>27</v>
      </c>
      <c r="B18" s="35" t="s">
        <v>28</v>
      </c>
      <c r="C18" s="22" t="s">
        <v>29</v>
      </c>
      <c r="D18" s="106">
        <f>D12/D13</f>
        <v>1.4285714285714286</v>
      </c>
      <c r="E18" s="36" t="s">
        <v>30</v>
      </c>
      <c r="F18" s="12"/>
    </row>
    <row r="19" spans="1:6" ht="15.75" customHeight="1">
      <c r="A19" s="16" t="s">
        <v>31</v>
      </c>
      <c r="B19" s="17" t="s">
        <v>32</v>
      </c>
      <c r="C19" s="18"/>
      <c r="D19" s="37"/>
      <c r="E19" s="19"/>
      <c r="F19" s="12"/>
    </row>
    <row r="20" spans="1:6" ht="15.75" customHeight="1">
      <c r="A20" s="16"/>
      <c r="B20" s="17" t="s">
        <v>33</v>
      </c>
      <c r="C20" s="18"/>
      <c r="D20" s="37"/>
      <c r="E20" s="19"/>
      <c r="F20" s="12"/>
    </row>
    <row r="21" spans="1:6" ht="15.75" customHeight="1">
      <c r="A21" s="16"/>
      <c r="B21" s="17" t="s">
        <v>34</v>
      </c>
      <c r="C21" s="38" t="s">
        <v>35</v>
      </c>
      <c r="D21" s="37">
        <f>IF(D14=1,(D23-D8)/2,((((4*D18)+D8^2-(2*D8*D7)+D7^2)^0.5)-D8-D7)/4)</f>
        <v>0.4602450185010805</v>
      </c>
      <c r="E21" s="19" t="s">
        <v>7</v>
      </c>
      <c r="F21" s="12"/>
    </row>
    <row r="22" spans="1:6" ht="15.75" customHeight="1">
      <c r="A22" s="16"/>
      <c r="B22" s="17" t="s">
        <v>36</v>
      </c>
      <c r="C22" s="38" t="s">
        <v>37</v>
      </c>
      <c r="D22" s="37">
        <f>IF(D14=1,(D18*(D7/D8))^0.5,D21)</f>
        <v>0.4602450185010805</v>
      </c>
      <c r="E22" s="19" t="s">
        <v>7</v>
      </c>
      <c r="F22" s="12"/>
    </row>
    <row r="23" spans="1:6" ht="15.75" customHeight="1">
      <c r="A23" s="16"/>
      <c r="B23" s="39" t="s">
        <v>38</v>
      </c>
      <c r="C23" s="18" t="s">
        <v>39</v>
      </c>
      <c r="D23" s="110">
        <f>IF(D14=1,(D18*(D8/D7))^0.5,D8+(2*D21))</f>
        <v>1.170490037002161</v>
      </c>
      <c r="E23" s="19" t="s">
        <v>7</v>
      </c>
      <c r="F23" s="12"/>
    </row>
    <row r="24" spans="1:6" ht="15.75" customHeight="1">
      <c r="A24" s="20"/>
      <c r="B24" s="27" t="s">
        <v>40</v>
      </c>
      <c r="C24" s="18" t="s">
        <v>41</v>
      </c>
      <c r="D24" s="110">
        <f>IF(D14=1,(D18*(D7/D8))^0.5,D7+(2*D22))</f>
        <v>1.220490037002161</v>
      </c>
      <c r="E24" s="19" t="s">
        <v>7</v>
      </c>
      <c r="F24" s="12"/>
    </row>
    <row r="25" spans="1:6" ht="15.75" customHeight="1">
      <c r="A25" s="16" t="s">
        <v>42</v>
      </c>
      <c r="B25" s="17" t="s">
        <v>43</v>
      </c>
      <c r="C25" s="40" t="s">
        <v>44</v>
      </c>
      <c r="D25" s="99">
        <v>1.2</v>
      </c>
      <c r="E25" s="41" t="s">
        <v>7</v>
      </c>
      <c r="F25" s="12"/>
    </row>
    <row r="26" spans="1:6" ht="15.75" customHeight="1">
      <c r="A26" s="16"/>
      <c r="B26" s="17" t="s">
        <v>45</v>
      </c>
      <c r="C26" s="18" t="s">
        <v>46</v>
      </c>
      <c r="D26" s="100">
        <v>1.25</v>
      </c>
      <c r="E26" s="19" t="s">
        <v>7</v>
      </c>
      <c r="F26" s="12"/>
    </row>
    <row r="27" spans="1:6" ht="15.75" customHeight="1">
      <c r="A27" s="42" t="s">
        <v>47</v>
      </c>
      <c r="B27" s="43" t="s">
        <v>48</v>
      </c>
      <c r="C27" s="40"/>
      <c r="D27" s="44"/>
      <c r="E27" s="41"/>
      <c r="F27" s="12"/>
    </row>
    <row r="28" spans="1:6" ht="15.75" customHeight="1">
      <c r="A28" s="25"/>
      <c r="B28" s="45" t="s">
        <v>49</v>
      </c>
      <c r="C28" s="18" t="s">
        <v>50</v>
      </c>
      <c r="D28" s="110">
        <f>IF(D22&lt;0.15,(2*D22)+0.05,((D26-D7)/4)+0.05)</f>
        <v>0.2875</v>
      </c>
      <c r="E28" s="19" t="s">
        <v>7</v>
      </c>
      <c r="F28" s="12"/>
    </row>
    <row r="29" spans="1:6" ht="15.75" customHeight="1">
      <c r="A29" s="46" t="s">
        <v>51</v>
      </c>
      <c r="B29" s="21" t="s">
        <v>52</v>
      </c>
      <c r="C29" s="47" t="s">
        <v>53</v>
      </c>
      <c r="D29" s="113">
        <v>0.3</v>
      </c>
      <c r="E29" s="48" t="s">
        <v>7</v>
      </c>
      <c r="F29" s="12"/>
    </row>
    <row r="30" spans="1:6" ht="15.75" customHeight="1" thickBot="1">
      <c r="A30" s="49" t="s">
        <v>54</v>
      </c>
      <c r="B30" s="50" t="s">
        <v>55</v>
      </c>
      <c r="C30" s="51" t="s">
        <v>56</v>
      </c>
      <c r="D30" s="52">
        <f>D29-0.05</f>
        <v>0.25</v>
      </c>
      <c r="E30" s="53" t="s">
        <v>7</v>
      </c>
      <c r="F30" s="12"/>
    </row>
    <row r="31" spans="1:6" ht="18" customHeight="1" thickBot="1">
      <c r="A31" s="11"/>
      <c r="B31" s="11"/>
      <c r="C31" s="11"/>
      <c r="D31" s="11"/>
      <c r="E31" s="11"/>
      <c r="F31" s="12"/>
    </row>
    <row r="32" spans="1:6" ht="19.5" customHeight="1" thickBot="1">
      <c r="A32" s="13" t="s">
        <v>57</v>
      </c>
      <c r="B32" s="14"/>
      <c r="C32" s="14"/>
      <c r="D32" s="14"/>
      <c r="E32" s="15"/>
      <c r="F32" s="12"/>
    </row>
    <row r="33" spans="1:6" ht="15.75" customHeight="1">
      <c r="A33" s="16" t="s">
        <v>58</v>
      </c>
      <c r="B33" s="17" t="s">
        <v>59</v>
      </c>
      <c r="C33" s="18" t="s">
        <v>60</v>
      </c>
      <c r="D33" s="110">
        <f>D25*D26</f>
        <v>1.5</v>
      </c>
      <c r="E33" s="19" t="s">
        <v>30</v>
      </c>
      <c r="F33" s="12"/>
    </row>
    <row r="34" spans="1:6" ht="15.75" customHeight="1">
      <c r="A34" s="46" t="s">
        <v>61</v>
      </c>
      <c r="B34" s="21" t="s">
        <v>62</v>
      </c>
      <c r="C34" s="47" t="s">
        <v>63</v>
      </c>
      <c r="D34" s="111">
        <f>D33*D29*0.025</f>
        <v>0.01125</v>
      </c>
      <c r="E34" s="48" t="s">
        <v>17</v>
      </c>
      <c r="F34" s="12"/>
    </row>
    <row r="35" spans="1:6" ht="15.75" customHeight="1">
      <c r="A35" s="46" t="s">
        <v>64</v>
      </c>
      <c r="B35" s="21" t="s">
        <v>65</v>
      </c>
      <c r="C35" s="47" t="s">
        <v>66</v>
      </c>
      <c r="D35" s="111">
        <f>D12+D34</f>
        <v>0.61125</v>
      </c>
      <c r="E35" s="48" t="s">
        <v>17</v>
      </c>
      <c r="F35" s="12"/>
    </row>
    <row r="36" spans="1:6" ht="15.75" customHeight="1">
      <c r="A36" s="46" t="s">
        <v>67</v>
      </c>
      <c r="B36" s="21" t="s">
        <v>68</v>
      </c>
      <c r="C36" s="47" t="s">
        <v>69</v>
      </c>
      <c r="D36" s="112">
        <f>D35/D33</f>
        <v>0.4075</v>
      </c>
      <c r="E36" s="48" t="s">
        <v>12</v>
      </c>
      <c r="F36" s="12"/>
    </row>
    <row r="37" spans="1:6" ht="15.75" customHeight="1" thickBot="1">
      <c r="A37" s="49" t="s">
        <v>70</v>
      </c>
      <c r="B37" s="50" t="s">
        <v>71</v>
      </c>
      <c r="C37" s="107"/>
      <c r="D37" s="108" t="str">
        <f>IF(D36&lt;D13,"vérifié","non vérifié")</f>
        <v>vérifié</v>
      </c>
      <c r="E37" s="109"/>
      <c r="F37" s="12"/>
    </row>
    <row r="38" spans="1:6" ht="18" customHeight="1" thickBot="1">
      <c r="A38" s="11"/>
      <c r="B38" s="11"/>
      <c r="C38" s="11"/>
      <c r="D38" s="11"/>
      <c r="E38" s="11"/>
      <c r="F38" s="12"/>
    </row>
    <row r="39" spans="1:6" ht="19.5" customHeight="1" thickBot="1">
      <c r="A39" s="13" t="s">
        <v>72</v>
      </c>
      <c r="B39" s="14"/>
      <c r="C39" s="14"/>
      <c r="D39" s="14"/>
      <c r="E39" s="15"/>
      <c r="F39" s="12"/>
    </row>
    <row r="40" spans="1:6" ht="15.75" customHeight="1">
      <c r="A40" s="54" t="s">
        <v>73</v>
      </c>
      <c r="B40" s="55" t="s">
        <v>74</v>
      </c>
      <c r="C40" s="56" t="s">
        <v>75</v>
      </c>
      <c r="D40" s="106">
        <f>0.6+(0.06*D10)</f>
        <v>2.7</v>
      </c>
      <c r="E40" s="57" t="s">
        <v>12</v>
      </c>
      <c r="F40" s="12"/>
    </row>
    <row r="41" spans="1:6" ht="15.75" customHeight="1">
      <c r="A41" s="58" t="s">
        <v>76</v>
      </c>
      <c r="B41" s="59" t="s">
        <v>77</v>
      </c>
      <c r="C41" s="60"/>
      <c r="D41" s="61"/>
      <c r="E41" s="62"/>
      <c r="F41" s="12"/>
    </row>
    <row r="42" spans="1:6" ht="15.75" customHeight="1">
      <c r="A42" s="63"/>
      <c r="B42" s="64" t="s">
        <v>78</v>
      </c>
      <c r="C42" s="65" t="s">
        <v>79</v>
      </c>
      <c r="D42" s="103">
        <f>IF(D15=1,MIN((0.666*D9),MAX(0.5*D9,110*((1.6*D40)^0.5))),0.8*(MIN((0.666*D9),MAX(0.5*D9,110*((1.6*D40)^0.5)))))</f>
        <v>250</v>
      </c>
      <c r="E42" s="66" t="s">
        <v>12</v>
      </c>
      <c r="F42" s="12"/>
    </row>
    <row r="43" spans="1:6" ht="15.75" customHeight="1">
      <c r="A43" s="67" t="s">
        <v>80</v>
      </c>
      <c r="B43" s="43" t="s">
        <v>81</v>
      </c>
      <c r="C43" s="40" t="s">
        <v>82</v>
      </c>
      <c r="D43" s="104">
        <f>((D11/8)*((D26-D7)/(D30*D42)))*10000</f>
        <v>7.6000000000000005</v>
      </c>
      <c r="E43" s="68" t="s">
        <v>83</v>
      </c>
      <c r="F43" s="12"/>
    </row>
    <row r="44" spans="1:6" ht="15.75" customHeight="1">
      <c r="A44" s="46" t="s">
        <v>84</v>
      </c>
      <c r="B44" s="69" t="s">
        <v>85</v>
      </c>
      <c r="C44" s="47" t="s">
        <v>86</v>
      </c>
      <c r="D44" s="105">
        <f>((D11/8)*((D25-D8)/(D30*D42)))*10000</f>
        <v>7.6000000000000005</v>
      </c>
      <c r="E44" s="48" t="s">
        <v>83</v>
      </c>
      <c r="F44" s="12"/>
    </row>
    <row r="45" spans="1:6" ht="15.75" customHeight="1">
      <c r="A45" s="16" t="s">
        <v>87</v>
      </c>
      <c r="B45" s="17" t="s">
        <v>88</v>
      </c>
      <c r="C45" s="70" t="s">
        <v>89</v>
      </c>
      <c r="D45" s="96"/>
      <c r="E45" s="19"/>
      <c r="F45" s="12"/>
    </row>
    <row r="46" spans="1:6" ht="15.75" customHeight="1" thickBot="1">
      <c r="A46" s="49"/>
      <c r="B46" s="50"/>
      <c r="C46" s="71" t="s">
        <v>90</v>
      </c>
      <c r="D46" s="102"/>
      <c r="E46" s="53"/>
      <c r="F46" s="12"/>
    </row>
    <row r="47" spans="1:6" ht="18" customHeight="1">
      <c r="A47" s="11"/>
      <c r="B47" s="11"/>
      <c r="C47" s="11"/>
      <c r="D47" s="72"/>
      <c r="E47" s="11"/>
      <c r="F47" s="12"/>
    </row>
    <row r="48" ht="16.5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sheetProtection sheet="1" objects="1" scenarios="1"/>
  <printOptions verticalCentered="1"/>
  <pageMargins left="0.1968503937007874" right="0.1968503937007874" top="0.3937007874015748" bottom="0.1968503937007874" header="0.5118110236220472" footer="0.5118110236220472"/>
  <pageSetup blackAndWhite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showGridLines="0" workbookViewId="0" topLeftCell="A1">
      <selection activeCell="D7" sqref="D7"/>
    </sheetView>
  </sheetViews>
  <sheetFormatPr defaultColWidth="11.421875" defaultRowHeight="12.75"/>
  <cols>
    <col min="1" max="1" width="31.7109375" style="73" customWidth="1"/>
    <col min="2" max="2" width="40.7109375" style="73" customWidth="1"/>
    <col min="3" max="4" width="9.7109375" style="73" customWidth="1"/>
    <col min="5" max="5" width="7.7109375" style="73" customWidth="1"/>
    <col min="6" max="16384" width="11.421875" style="73" customWidth="1"/>
  </cols>
  <sheetData>
    <row r="1" spans="1:5" ht="24.75" customHeight="1" thickTop="1">
      <c r="A1" s="2" t="s">
        <v>91</v>
      </c>
      <c r="B1" s="3"/>
      <c r="C1" s="3"/>
      <c r="D1" s="3"/>
      <c r="E1" s="4"/>
    </row>
    <row r="2" spans="1:5" ht="24.75" customHeight="1" thickBot="1">
      <c r="A2" s="6" t="s">
        <v>1</v>
      </c>
      <c r="B2" s="7"/>
      <c r="C2" s="7"/>
      <c r="D2" s="7"/>
      <c r="E2" s="8"/>
    </row>
    <row r="3" spans="1:5" ht="24.75" customHeight="1" thickBot="1" thickTop="1">
      <c r="A3" s="9"/>
      <c r="B3" s="10"/>
      <c r="C3" s="10"/>
      <c r="D3" s="10"/>
      <c r="E3" s="10"/>
    </row>
    <row r="4" spans="1:5" ht="24.75" customHeight="1" thickBot="1">
      <c r="A4" s="1" t="s">
        <v>2</v>
      </c>
      <c r="B4" s="94"/>
      <c r="C4" s="94"/>
      <c r="D4" s="94"/>
      <c r="E4" s="95"/>
    </row>
    <row r="5" spans="1:5" ht="24.75" customHeight="1" thickBot="1">
      <c r="A5" s="11"/>
      <c r="B5" s="11"/>
      <c r="C5" s="11"/>
      <c r="D5" s="11"/>
      <c r="E5" s="11"/>
    </row>
    <row r="6" spans="1:5" ht="18" customHeight="1" thickBot="1">
      <c r="A6" s="13" t="s">
        <v>3</v>
      </c>
      <c r="B6" s="14"/>
      <c r="C6" s="14"/>
      <c r="D6" s="14"/>
      <c r="E6" s="15"/>
    </row>
    <row r="7" spans="1:5" ht="16.5" customHeight="1">
      <c r="A7" s="20" t="s">
        <v>92</v>
      </c>
      <c r="B7" s="74"/>
      <c r="C7" s="75" t="s">
        <v>6</v>
      </c>
      <c r="D7" s="97">
        <v>0.2</v>
      </c>
      <c r="E7" s="23" t="s">
        <v>7</v>
      </c>
    </row>
    <row r="8" spans="1:5" ht="16.5" customHeight="1">
      <c r="A8" s="20" t="s">
        <v>10</v>
      </c>
      <c r="B8" s="24"/>
      <c r="C8" s="22" t="s">
        <v>11</v>
      </c>
      <c r="D8" s="97">
        <v>400</v>
      </c>
      <c r="E8" s="23" t="s">
        <v>12</v>
      </c>
    </row>
    <row r="9" spans="1:5" ht="16.5" customHeight="1">
      <c r="A9" s="20" t="s">
        <v>13</v>
      </c>
      <c r="B9" s="24"/>
      <c r="C9" s="22" t="s">
        <v>14</v>
      </c>
      <c r="D9" s="97">
        <v>30</v>
      </c>
      <c r="E9" s="23" t="s">
        <v>12</v>
      </c>
    </row>
    <row r="10" spans="1:5" ht="16.5" customHeight="1">
      <c r="A10" s="25" t="s">
        <v>15</v>
      </c>
      <c r="B10" s="26"/>
      <c r="C10" s="22" t="s">
        <v>16</v>
      </c>
      <c r="D10" s="97">
        <v>0.35</v>
      </c>
      <c r="E10" s="23" t="s">
        <v>17</v>
      </c>
    </row>
    <row r="11" spans="1:5" ht="16.5" customHeight="1">
      <c r="A11" s="25" t="s">
        <v>18</v>
      </c>
      <c r="B11" s="24"/>
      <c r="C11" s="22" t="s">
        <v>19</v>
      </c>
      <c r="D11" s="97">
        <v>0.42</v>
      </c>
      <c r="E11" s="23" t="s">
        <v>17</v>
      </c>
    </row>
    <row r="12" spans="1:5" ht="16.5" customHeight="1">
      <c r="A12" s="25" t="s">
        <v>20</v>
      </c>
      <c r="B12" s="27" t="s">
        <v>21</v>
      </c>
      <c r="C12" s="22" t="s">
        <v>93</v>
      </c>
      <c r="D12" s="97">
        <v>0.8</v>
      </c>
      <c r="E12" s="23" t="s">
        <v>12</v>
      </c>
    </row>
    <row r="13" spans="1:5" ht="16.5" customHeight="1" thickBot="1">
      <c r="A13" s="49" t="s">
        <v>25</v>
      </c>
      <c r="B13" s="76"/>
      <c r="C13" s="71" t="s">
        <v>24</v>
      </c>
      <c r="D13" s="102">
        <v>2</v>
      </c>
      <c r="E13" s="53"/>
    </row>
    <row r="14" spans="1:5" ht="15" customHeight="1" thickBot="1">
      <c r="A14" s="11"/>
      <c r="B14" s="11"/>
      <c r="C14" s="11"/>
      <c r="D14" s="11"/>
      <c r="E14" s="11"/>
    </row>
    <row r="15" spans="1:5" ht="18" customHeight="1" thickBot="1">
      <c r="A15" s="13" t="s">
        <v>26</v>
      </c>
      <c r="B15" s="14"/>
      <c r="C15" s="14"/>
      <c r="D15" s="14"/>
      <c r="E15" s="15"/>
    </row>
    <row r="16" spans="1:5" ht="16.5" customHeight="1">
      <c r="A16" s="25" t="s">
        <v>94</v>
      </c>
      <c r="B16" s="35" t="s">
        <v>95</v>
      </c>
      <c r="C16" s="22" t="s">
        <v>96</v>
      </c>
      <c r="D16" s="106">
        <f>D11/D12</f>
        <v>0.5249999999999999</v>
      </c>
      <c r="E16" s="36" t="s">
        <v>30</v>
      </c>
    </row>
    <row r="17" spans="1:5" ht="16.5" customHeight="1">
      <c r="A17" s="67" t="s">
        <v>42</v>
      </c>
      <c r="B17" s="77" t="s">
        <v>45</v>
      </c>
      <c r="C17" s="78" t="s">
        <v>46</v>
      </c>
      <c r="D17" s="99">
        <v>0.55</v>
      </c>
      <c r="E17" s="41" t="s">
        <v>7</v>
      </c>
    </row>
    <row r="18" spans="1:5" ht="16.5" customHeight="1">
      <c r="A18" s="67" t="s">
        <v>97</v>
      </c>
      <c r="B18" s="77" t="s">
        <v>98</v>
      </c>
      <c r="C18" s="78"/>
      <c r="D18" s="79"/>
      <c r="E18" s="41"/>
    </row>
    <row r="19" spans="1:5" ht="16.5" customHeight="1">
      <c r="A19" s="16"/>
      <c r="B19" s="80" t="s">
        <v>99</v>
      </c>
      <c r="C19" s="70"/>
      <c r="D19" s="81"/>
      <c r="E19" s="19"/>
    </row>
    <row r="20" spans="1:5" ht="16.5" customHeight="1">
      <c r="A20" s="16"/>
      <c r="B20" s="17" t="s">
        <v>100</v>
      </c>
      <c r="C20" s="82" t="s">
        <v>101</v>
      </c>
      <c r="D20" s="83"/>
      <c r="E20" s="84"/>
    </row>
    <row r="21" spans="1:5" ht="16.5" customHeight="1">
      <c r="A21" s="16"/>
      <c r="B21" s="17" t="s">
        <v>102</v>
      </c>
      <c r="C21" s="115" t="str">
        <f>IF((D17-D7)/2&lt;0.15,"petite dimension","grande dimension")</f>
        <v>grande dimension</v>
      </c>
      <c r="D21" s="116"/>
      <c r="E21" s="117"/>
    </row>
    <row r="22" spans="1:5" ht="16.5" customHeight="1">
      <c r="A22" s="42" t="s">
        <v>47</v>
      </c>
      <c r="B22" s="85" t="s">
        <v>103</v>
      </c>
      <c r="C22" s="40"/>
      <c r="D22" s="79"/>
      <c r="E22" s="41"/>
    </row>
    <row r="23" spans="1:5" ht="16.5" customHeight="1">
      <c r="A23" s="25"/>
      <c r="B23" s="35" t="s">
        <v>104</v>
      </c>
      <c r="C23" s="75" t="s">
        <v>105</v>
      </c>
      <c r="D23" s="106">
        <f>IF((D17-D7)/2&lt;0.15,2*(((D17-D7)/2)+0.05),((D17-D7)/4)+0.05)</f>
        <v>0.1375</v>
      </c>
      <c r="E23" s="23" t="s">
        <v>7</v>
      </c>
    </row>
    <row r="24" spans="1:5" ht="16.5" customHeight="1">
      <c r="A24" s="46" t="s">
        <v>51</v>
      </c>
      <c r="B24" s="21"/>
      <c r="C24" s="47" t="s">
        <v>53</v>
      </c>
      <c r="D24" s="101">
        <v>0.3</v>
      </c>
      <c r="E24" s="48" t="s">
        <v>7</v>
      </c>
    </row>
    <row r="25" spans="1:5" ht="16.5" customHeight="1" thickBot="1">
      <c r="A25" s="49" t="s">
        <v>54</v>
      </c>
      <c r="B25" s="50" t="s">
        <v>55</v>
      </c>
      <c r="C25" s="51" t="s">
        <v>56</v>
      </c>
      <c r="D25" s="118">
        <f>D24-0.05</f>
        <v>0.25</v>
      </c>
      <c r="E25" s="53" t="s">
        <v>7</v>
      </c>
    </row>
    <row r="26" spans="1:5" ht="15" customHeight="1" thickBot="1">
      <c r="A26" s="11"/>
      <c r="B26" s="11"/>
      <c r="C26" s="11"/>
      <c r="D26" s="11"/>
      <c r="E26" s="11"/>
    </row>
    <row r="27" spans="1:5" ht="18" customHeight="1" thickBot="1">
      <c r="A27" s="13" t="s">
        <v>57</v>
      </c>
      <c r="B27" s="14"/>
      <c r="C27" s="14"/>
      <c r="D27" s="14"/>
      <c r="E27" s="15"/>
    </row>
    <row r="28" spans="1:5" ht="16.5" customHeight="1">
      <c r="A28" s="16" t="s">
        <v>58</v>
      </c>
      <c r="B28" s="17" t="s">
        <v>106</v>
      </c>
      <c r="C28" s="18" t="s">
        <v>60</v>
      </c>
      <c r="D28" s="110">
        <f>D17</f>
        <v>0.55</v>
      </c>
      <c r="E28" s="19" t="s">
        <v>30</v>
      </c>
    </row>
    <row r="29" spans="1:5" ht="16.5" customHeight="1">
      <c r="A29" s="46" t="s">
        <v>61</v>
      </c>
      <c r="B29" s="69" t="s">
        <v>107</v>
      </c>
      <c r="C29" s="47" t="s">
        <v>63</v>
      </c>
      <c r="D29" s="111">
        <f>D17*D24*0.025</f>
        <v>0.004125</v>
      </c>
      <c r="E29" s="48" t="s">
        <v>17</v>
      </c>
    </row>
    <row r="30" spans="1:5" ht="16.5" customHeight="1">
      <c r="A30" s="46" t="s">
        <v>64</v>
      </c>
      <c r="B30" s="21" t="s">
        <v>65</v>
      </c>
      <c r="C30" s="47" t="s">
        <v>66</v>
      </c>
      <c r="D30" s="111">
        <f>D29+D11</f>
        <v>0.424125</v>
      </c>
      <c r="E30" s="48" t="s">
        <v>17</v>
      </c>
    </row>
    <row r="31" spans="1:5" ht="16.5" customHeight="1">
      <c r="A31" s="46" t="s">
        <v>67</v>
      </c>
      <c r="B31" s="21" t="s">
        <v>68</v>
      </c>
      <c r="C31" s="47" t="s">
        <v>69</v>
      </c>
      <c r="D31" s="112">
        <f>D30/D28</f>
        <v>0.7711363636363635</v>
      </c>
      <c r="E31" s="48" t="s">
        <v>12</v>
      </c>
    </row>
    <row r="32" spans="1:5" ht="16.5" customHeight="1" thickBot="1">
      <c r="A32" s="49" t="s">
        <v>70</v>
      </c>
      <c r="B32" s="50" t="s">
        <v>71</v>
      </c>
      <c r="C32" s="107"/>
      <c r="D32" s="108" t="str">
        <f>IF(D31&lt;D12,"vérifié","non vérifié")</f>
        <v>vérifié</v>
      </c>
      <c r="E32" s="109"/>
    </row>
    <row r="33" spans="1:5" ht="15" customHeight="1" thickBot="1">
      <c r="A33" s="11"/>
      <c r="B33" s="11"/>
      <c r="C33" s="11"/>
      <c r="D33" s="11"/>
      <c r="E33" s="11"/>
    </row>
    <row r="34" spans="1:5" ht="18" customHeight="1" thickBot="1">
      <c r="A34" s="13" t="s">
        <v>72</v>
      </c>
      <c r="B34" s="14"/>
      <c r="C34" s="14"/>
      <c r="D34" s="14"/>
      <c r="E34" s="15"/>
    </row>
    <row r="35" spans="1:5" ht="16.5" customHeight="1">
      <c r="A35" s="54" t="s">
        <v>73</v>
      </c>
      <c r="B35" s="55" t="s">
        <v>74</v>
      </c>
      <c r="C35" s="56" t="s">
        <v>75</v>
      </c>
      <c r="D35" s="106">
        <f>0.6+(0.06*D9)</f>
        <v>2.4</v>
      </c>
      <c r="E35" s="57" t="s">
        <v>12</v>
      </c>
    </row>
    <row r="36" spans="1:5" ht="16.5" customHeight="1">
      <c r="A36" s="58" t="s">
        <v>76</v>
      </c>
      <c r="B36" s="59" t="s">
        <v>77</v>
      </c>
      <c r="C36" s="60"/>
      <c r="D36" s="61"/>
      <c r="E36" s="62"/>
    </row>
    <row r="37" spans="1:5" ht="16.5" customHeight="1">
      <c r="A37" s="63"/>
      <c r="B37" s="64" t="s">
        <v>78</v>
      </c>
      <c r="C37" s="65" t="s">
        <v>79</v>
      </c>
      <c r="D37" s="103">
        <f>IF(D13=1,MIN((0.666*D8),MAX(0.5*D8,110*((1.6*D35)^0.5))),0.8*(MIN((0.666*D8),MAX(0.5*D8,110*((1.6*D35)^0.5)))))</f>
        <v>172.44407789193576</v>
      </c>
      <c r="E37" s="66" t="s">
        <v>12</v>
      </c>
    </row>
    <row r="38" spans="1:5" ht="16.5" customHeight="1">
      <c r="A38" s="86" t="s">
        <v>108</v>
      </c>
      <c r="B38" s="87" t="s">
        <v>109</v>
      </c>
      <c r="C38" s="88"/>
      <c r="D38" s="44"/>
      <c r="E38" s="66"/>
    </row>
    <row r="39" spans="1:5" ht="16.5" customHeight="1">
      <c r="A39" s="58"/>
      <c r="B39" s="89" t="s">
        <v>110</v>
      </c>
      <c r="C39" s="90"/>
      <c r="D39" s="37"/>
      <c r="E39" s="62"/>
    </row>
    <row r="40" spans="1:5" ht="16.5" customHeight="1">
      <c r="A40" s="58"/>
      <c r="B40" s="91" t="s">
        <v>111</v>
      </c>
      <c r="C40" s="90" t="s">
        <v>112</v>
      </c>
      <c r="D40" s="110">
        <f>IF(D8=400,IF(D17&lt;1,2,2*D17),IF(D17&lt;1,1.6,1.6*D17))</f>
        <v>2</v>
      </c>
      <c r="E40" s="62" t="s">
        <v>83</v>
      </c>
    </row>
    <row r="41" spans="1:5" ht="16.5" customHeight="1">
      <c r="A41" s="42" t="s">
        <v>84</v>
      </c>
      <c r="B41" s="92" t="s">
        <v>113</v>
      </c>
      <c r="C41" s="40"/>
      <c r="D41" s="79"/>
      <c r="E41" s="68"/>
    </row>
    <row r="42" spans="1:5" ht="16.5" customHeight="1">
      <c r="A42" s="16"/>
      <c r="B42" s="93" t="s">
        <v>114</v>
      </c>
      <c r="C42" s="70" t="s">
        <v>115</v>
      </c>
      <c r="D42" s="110">
        <f>IF((D17-D7)/2&lt;0.15,0,((D10/8)*((D17-D7)/(D25*D37))*10000))</f>
        <v>3.5518761066635802</v>
      </c>
      <c r="E42" s="119" t="s">
        <v>116</v>
      </c>
    </row>
    <row r="43" spans="1:5" ht="16.5" customHeight="1">
      <c r="A43" s="42" t="s">
        <v>80</v>
      </c>
      <c r="B43" s="92" t="s">
        <v>117</v>
      </c>
      <c r="C43" s="40"/>
      <c r="D43" s="79"/>
      <c r="E43" s="41"/>
    </row>
    <row r="44" spans="1:5" ht="16.5" customHeight="1">
      <c r="A44" s="16"/>
      <c r="B44" s="93" t="s">
        <v>118</v>
      </c>
      <c r="C44" s="70" t="s">
        <v>82</v>
      </c>
      <c r="D44" s="110">
        <f>IF((D17-D7)/2&lt;0.15,D40,MAX(D42/4,D40))</f>
        <v>2</v>
      </c>
      <c r="E44" s="19" t="s">
        <v>83</v>
      </c>
    </row>
    <row r="45" spans="1:5" ht="16.5" customHeight="1">
      <c r="A45" s="67" t="s">
        <v>87</v>
      </c>
      <c r="B45" s="77" t="s">
        <v>88</v>
      </c>
      <c r="C45" s="78" t="s">
        <v>90</v>
      </c>
      <c r="D45" s="114" t="s">
        <v>119</v>
      </c>
      <c r="E45" s="41"/>
    </row>
    <row r="46" spans="1:5" ht="16.5" customHeight="1" thickBot="1">
      <c r="A46" s="49"/>
      <c r="B46" s="50"/>
      <c r="C46" s="71" t="s">
        <v>89</v>
      </c>
      <c r="D46" s="102" t="s">
        <v>120</v>
      </c>
      <c r="E46" s="53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</sheetData>
  <sheetProtection sheet="1" objects="1" scenarios="1"/>
  <printOptions horizontalCentered="1" verticalCentered="1"/>
  <pageMargins left="0" right="0" top="0" bottom="0" header="0.5118110236220472" footer="0.5118110236220472"/>
  <pageSetup blackAndWhite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Semelle de fondation</dc:title>
  <dc:subject>BAEL 91 révisé 99</dc:subject>
  <dc:creator>CHENAL Jean-Marc</dc:creator>
  <cp:keywords/>
  <dc:description>Semelle de fondation
Semelle isolée sous poteau
Semelle continue sous mur</dc:description>
  <cp:lastModifiedBy>CHENAL</cp:lastModifiedBy>
  <cp:lastPrinted>2002-03-14T15:21:25Z</cp:lastPrinted>
  <dcterms:created xsi:type="dcterms:W3CDTF">2003-03-01T22:04:05Z</dcterms:created>
  <dcterms:modified xsi:type="dcterms:W3CDTF">2003-03-01T22:05:58Z</dcterms:modified>
  <cp:category/>
  <cp:version/>
  <cp:contentType/>
  <cp:contentStatus/>
</cp:coreProperties>
</file>